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nathalia.ariza\Desktop\FINANCIERO EICT\INVESTIGACIÓN\Maria Fernanda Gómez\CAPITAL SEMILLA\"/>
    </mc:Choice>
  </mc:AlternateContent>
  <xr:revisionPtr revIDLastSave="0" documentId="13_ncr:1_{D58FE910-A5D9-4C15-9921-E4903461C492}" xr6:coauthVersionLast="47" xr6:coauthVersionMax="47" xr10:uidLastSave="{00000000-0000-0000-0000-000000000000}"/>
  <bookViews>
    <workbookView xWindow="20370" yWindow="-120" windowWidth="24240" windowHeight="13020" xr2:uid="{00000000-000D-0000-FFFF-FFFF00000000}"/>
  </bookViews>
  <sheets>
    <sheet name="Presupuesto Mensualizado" sheetId="1" r:id="rId1"/>
    <sheet name="Personal" sheetId="2" r:id="rId2"/>
  </sheets>
  <externalReferences>
    <externalReference r:id="rId3"/>
    <externalReference r:id="rId4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9" i="1" l="1"/>
  <c r="X14" i="1"/>
  <c r="X15" i="1"/>
  <c r="X16" i="1"/>
  <c r="X17" i="1"/>
  <c r="X18" i="1"/>
  <c r="X13" i="1"/>
  <c r="T19" i="1"/>
  <c r="U19" i="1"/>
  <c r="V19" i="1"/>
  <c r="W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H15" i="1"/>
  <c r="B17" i="1" l="1"/>
  <c r="B15" i="1"/>
  <c r="F19" i="1"/>
  <c r="D19" i="1"/>
  <c r="C19" i="1"/>
  <c r="B19" i="1"/>
  <c r="BD40" i="2"/>
  <c r="BB40" i="2"/>
  <c r="BA40" i="2"/>
  <c r="AZ40" i="2"/>
  <c r="AT40" i="2"/>
  <c r="AL40" i="2"/>
  <c r="AD40" i="2"/>
  <c r="V40" i="2"/>
  <c r="N40" i="2"/>
  <c r="AY40" i="2" s="1"/>
  <c r="BC40" i="2" s="1"/>
  <c r="I40" i="2"/>
  <c r="BD39" i="2"/>
  <c r="BB39" i="2"/>
  <c r="BA39" i="2"/>
  <c r="AZ39" i="2"/>
  <c r="AT39" i="2"/>
  <c r="AL39" i="2"/>
  <c r="AD39" i="2"/>
  <c r="V39" i="2"/>
  <c r="N39" i="2"/>
  <c r="AY39" i="2" s="1"/>
  <c r="BC39" i="2" s="1"/>
  <c r="I39" i="2"/>
  <c r="BD38" i="2"/>
  <c r="BB38" i="2"/>
  <c r="BA38" i="2"/>
  <c r="AZ38" i="2"/>
  <c r="AT38" i="2"/>
  <c r="AL38" i="2"/>
  <c r="AD38" i="2"/>
  <c r="V38" i="2"/>
  <c r="N38" i="2"/>
  <c r="AY38" i="2" s="1"/>
  <c r="BC38" i="2" s="1"/>
  <c r="I38" i="2"/>
  <c r="BD37" i="2"/>
  <c r="BB37" i="2"/>
  <c r="BA37" i="2"/>
  <c r="AZ37" i="2"/>
  <c r="AT37" i="2"/>
  <c r="AL37" i="2"/>
  <c r="AD37" i="2"/>
  <c r="V37" i="2"/>
  <c r="N37" i="2"/>
  <c r="I37" i="2"/>
  <c r="BD36" i="2"/>
  <c r="BB36" i="2"/>
  <c r="BA36" i="2"/>
  <c r="AZ36" i="2"/>
  <c r="AT36" i="2"/>
  <c r="AL36" i="2"/>
  <c r="AD36" i="2"/>
  <c r="V36" i="2"/>
  <c r="N36" i="2"/>
  <c r="I36" i="2"/>
  <c r="BD35" i="2"/>
  <c r="BB35" i="2"/>
  <c r="BA35" i="2"/>
  <c r="AZ35" i="2"/>
  <c r="AT35" i="2"/>
  <c r="AL35" i="2"/>
  <c r="AD35" i="2"/>
  <c r="V35" i="2"/>
  <c r="N35" i="2"/>
  <c r="AY35" i="2" s="1"/>
  <c r="BC35" i="2" s="1"/>
  <c r="I35" i="2"/>
  <c r="BD34" i="2"/>
  <c r="BB34" i="2"/>
  <c r="BA34" i="2"/>
  <c r="AZ34" i="2"/>
  <c r="AT34" i="2"/>
  <c r="AL34" i="2"/>
  <c r="AD34" i="2"/>
  <c r="V34" i="2"/>
  <c r="N34" i="2"/>
  <c r="I34" i="2"/>
  <c r="BD33" i="2"/>
  <c r="BB33" i="2"/>
  <c r="BA33" i="2"/>
  <c r="AZ33" i="2"/>
  <c r="AT33" i="2"/>
  <c r="AL33" i="2"/>
  <c r="AD33" i="2"/>
  <c r="V33" i="2"/>
  <c r="N33" i="2"/>
  <c r="I33" i="2"/>
  <c r="BD32" i="2"/>
  <c r="BB32" i="2"/>
  <c r="BA32" i="2"/>
  <c r="AZ32" i="2"/>
  <c r="AT32" i="2"/>
  <c r="AL32" i="2"/>
  <c r="AD32" i="2"/>
  <c r="V32" i="2"/>
  <c r="N32" i="2"/>
  <c r="AY32" i="2" s="1"/>
  <c r="BC32" i="2" s="1"/>
  <c r="I32" i="2"/>
  <c r="BD31" i="2"/>
  <c r="BB31" i="2"/>
  <c r="BA31" i="2"/>
  <c r="AZ31" i="2"/>
  <c r="AT31" i="2"/>
  <c r="AL31" i="2"/>
  <c r="AD31" i="2"/>
  <c r="V31" i="2"/>
  <c r="N31" i="2"/>
  <c r="AY31" i="2" s="1"/>
  <c r="BC31" i="2" s="1"/>
  <c r="I31" i="2"/>
  <c r="BD30" i="2"/>
  <c r="BB30" i="2"/>
  <c r="BA30" i="2"/>
  <c r="AZ30" i="2"/>
  <c r="AT30" i="2"/>
  <c r="AL30" i="2"/>
  <c r="AD30" i="2"/>
  <c r="V30" i="2"/>
  <c r="N30" i="2"/>
  <c r="AY30" i="2" s="1"/>
  <c r="BC30" i="2" s="1"/>
  <c r="I30" i="2"/>
  <c r="BD29" i="2"/>
  <c r="BB29" i="2"/>
  <c r="BA29" i="2"/>
  <c r="AZ29" i="2"/>
  <c r="AT29" i="2"/>
  <c r="AL29" i="2"/>
  <c r="AD29" i="2"/>
  <c r="V29" i="2"/>
  <c r="N29" i="2"/>
  <c r="I29" i="2"/>
  <c r="BD28" i="2"/>
  <c r="BB28" i="2"/>
  <c r="BA28" i="2"/>
  <c r="AZ28" i="2"/>
  <c r="AT28" i="2"/>
  <c r="AL28" i="2"/>
  <c r="AD28" i="2"/>
  <c r="V28" i="2"/>
  <c r="N28" i="2"/>
  <c r="I28" i="2"/>
  <c r="BD27" i="2"/>
  <c r="BB27" i="2"/>
  <c r="BA27" i="2"/>
  <c r="AZ27" i="2"/>
  <c r="AT27" i="2"/>
  <c r="AL27" i="2"/>
  <c r="AD27" i="2"/>
  <c r="V27" i="2"/>
  <c r="N27" i="2"/>
  <c r="AY27" i="2" s="1"/>
  <c r="BC27" i="2" s="1"/>
  <c r="I27" i="2"/>
  <c r="BD26" i="2"/>
  <c r="BB26" i="2"/>
  <c r="BA26" i="2"/>
  <c r="AZ26" i="2"/>
  <c r="AT26" i="2"/>
  <c r="AL26" i="2"/>
  <c r="AD26" i="2"/>
  <c r="V26" i="2"/>
  <c r="N26" i="2"/>
  <c r="I26" i="2"/>
  <c r="BD25" i="2"/>
  <c r="BB25" i="2"/>
  <c r="BA25" i="2"/>
  <c r="AZ25" i="2"/>
  <c r="AT25" i="2"/>
  <c r="AL25" i="2"/>
  <c r="AD25" i="2"/>
  <c r="V25" i="2"/>
  <c r="N25" i="2"/>
  <c r="I25" i="2"/>
  <c r="BD24" i="2"/>
  <c r="BB24" i="2"/>
  <c r="BA24" i="2"/>
  <c r="AZ24" i="2"/>
  <c r="AT24" i="2"/>
  <c r="AL24" i="2"/>
  <c r="AD24" i="2"/>
  <c r="V24" i="2"/>
  <c r="N24" i="2"/>
  <c r="AY24" i="2" s="1"/>
  <c r="I24" i="2"/>
  <c r="BD23" i="2"/>
  <c r="BB23" i="2"/>
  <c r="BA23" i="2"/>
  <c r="AZ23" i="2"/>
  <c r="AT23" i="2"/>
  <c r="AL23" i="2"/>
  <c r="AD23" i="2"/>
  <c r="V23" i="2"/>
  <c r="N23" i="2"/>
  <c r="I23" i="2"/>
  <c r="BD22" i="2"/>
  <c r="BB22" i="2"/>
  <c r="BA22" i="2"/>
  <c r="AZ22" i="2"/>
  <c r="AT22" i="2"/>
  <c r="AL22" i="2"/>
  <c r="AD22" i="2"/>
  <c r="V22" i="2"/>
  <c r="N22" i="2"/>
  <c r="I22" i="2"/>
  <c r="BD21" i="2"/>
  <c r="BB21" i="2"/>
  <c r="BA21" i="2"/>
  <c r="AZ21" i="2"/>
  <c r="AT21" i="2"/>
  <c r="AL21" i="2"/>
  <c r="AD21" i="2"/>
  <c r="V21" i="2"/>
  <c r="N21" i="2"/>
  <c r="I21" i="2"/>
  <c r="BD20" i="2"/>
  <c r="BB20" i="2"/>
  <c r="BA20" i="2"/>
  <c r="AZ20" i="2"/>
  <c r="AT20" i="2"/>
  <c r="AL20" i="2"/>
  <c r="AD20" i="2"/>
  <c r="V20" i="2"/>
  <c r="N20" i="2"/>
  <c r="I20" i="2"/>
  <c r="BD19" i="2"/>
  <c r="BB19" i="2"/>
  <c r="BA19" i="2"/>
  <c r="AZ19" i="2"/>
  <c r="AT19" i="2"/>
  <c r="AL19" i="2"/>
  <c r="AD19" i="2"/>
  <c r="V19" i="2"/>
  <c r="N19" i="2"/>
  <c r="AY19" i="2" s="1"/>
  <c r="BC19" i="2" s="1"/>
  <c r="I19" i="2"/>
  <c r="BD18" i="2"/>
  <c r="BB18" i="2"/>
  <c r="BA18" i="2"/>
  <c r="AZ18" i="2"/>
  <c r="AT18" i="2"/>
  <c r="AL18" i="2"/>
  <c r="AD18" i="2"/>
  <c r="V18" i="2"/>
  <c r="N18" i="2"/>
  <c r="AY18" i="2" s="1"/>
  <c r="BC18" i="2" s="1"/>
  <c r="I18" i="2"/>
  <c r="BD17" i="2"/>
  <c r="BB17" i="2"/>
  <c r="BA17" i="2"/>
  <c r="AZ17" i="2"/>
  <c r="AT17" i="2"/>
  <c r="AL17" i="2"/>
  <c r="AD17" i="2"/>
  <c r="V17" i="2"/>
  <c r="N17" i="2"/>
  <c r="I17" i="2"/>
  <c r="BD16" i="2"/>
  <c r="BB16" i="2"/>
  <c r="BA16" i="2"/>
  <c r="AZ16" i="2"/>
  <c r="AT16" i="2"/>
  <c r="AL16" i="2"/>
  <c r="AD16" i="2"/>
  <c r="V16" i="2"/>
  <c r="N16" i="2"/>
  <c r="AY16" i="2" s="1"/>
  <c r="BC16" i="2" s="1"/>
  <c r="I16" i="2"/>
  <c r="BD15" i="2"/>
  <c r="BB15" i="2"/>
  <c r="BA15" i="2"/>
  <c r="AZ15" i="2"/>
  <c r="AT15" i="2"/>
  <c r="AL15" i="2"/>
  <c r="AD15" i="2"/>
  <c r="V15" i="2"/>
  <c r="N15" i="2"/>
  <c r="AY15" i="2" s="1"/>
  <c r="BC15" i="2" s="1"/>
  <c r="I15" i="2"/>
  <c r="BD14" i="2"/>
  <c r="BB14" i="2"/>
  <c r="BA14" i="2"/>
  <c r="AZ14" i="2"/>
  <c r="AT14" i="2"/>
  <c r="AL14" i="2"/>
  <c r="AD14" i="2"/>
  <c r="V14" i="2"/>
  <c r="N14" i="2"/>
  <c r="AY14" i="2" s="1"/>
  <c r="BC14" i="2" s="1"/>
  <c r="I14" i="2"/>
  <c r="BD13" i="2"/>
  <c r="BB13" i="2"/>
  <c r="BA13" i="2"/>
  <c r="AZ13" i="2"/>
  <c r="AT13" i="2"/>
  <c r="AL13" i="2"/>
  <c r="AD13" i="2"/>
  <c r="V13" i="2"/>
  <c r="N13" i="2"/>
  <c r="I13" i="2"/>
  <c r="BD12" i="2"/>
  <c r="BB12" i="2"/>
  <c r="BA12" i="2"/>
  <c r="AZ12" i="2"/>
  <c r="AT12" i="2"/>
  <c r="AL12" i="2"/>
  <c r="AD12" i="2"/>
  <c r="V12" i="2"/>
  <c r="N12" i="2"/>
  <c r="I12" i="2"/>
  <c r="BB11" i="2"/>
  <c r="AZ11" i="2"/>
  <c r="AT11" i="2"/>
  <c r="AL11" i="2"/>
  <c r="AD11" i="2"/>
  <c r="V11" i="2"/>
  <c r="N11" i="2"/>
  <c r="AY11" i="2" s="1"/>
  <c r="I11" i="2"/>
  <c r="BD10" i="2"/>
  <c r="BB10" i="2"/>
  <c r="AZ10" i="2"/>
  <c r="AT10" i="2"/>
  <c r="AL10" i="2"/>
  <c r="AD10" i="2"/>
  <c r="V10" i="2"/>
  <c r="N10" i="2"/>
  <c r="AY10" i="2" s="1"/>
  <c r="I10" i="2"/>
  <c r="BD9" i="2"/>
  <c r="BB9" i="2"/>
  <c r="AZ9" i="2"/>
  <c r="AT9" i="2"/>
  <c r="AL9" i="2"/>
  <c r="AD9" i="2"/>
  <c r="V9" i="2"/>
  <c r="N9" i="2"/>
  <c r="AY9" i="2" s="1"/>
  <c r="I9" i="2"/>
  <c r="BB8" i="2"/>
  <c r="BA8" i="2"/>
  <c r="AZ8" i="2"/>
  <c r="AY8" i="2"/>
  <c r="AQ6" i="2"/>
  <c r="AI6" i="2"/>
  <c r="AA6" i="2"/>
  <c r="S6" i="2"/>
  <c r="K6" i="2"/>
  <c r="AU4" i="2"/>
  <c r="AM4" i="2"/>
  <c r="AE4" i="2"/>
  <c r="W4" i="2"/>
  <c r="O4" i="2"/>
  <c r="D3" i="2"/>
  <c r="Q36" i="2" l="1"/>
  <c r="Q20" i="2"/>
  <c r="Y20" i="2" s="1"/>
  <c r="O11" i="2"/>
  <c r="W11" i="2" s="1"/>
  <c r="Q9" i="2"/>
  <c r="Y9" i="2" s="1"/>
  <c r="AY12" i="2"/>
  <c r="BC12" i="2" s="1"/>
  <c r="AY13" i="2"/>
  <c r="BC13" i="2" s="1"/>
  <c r="AY17" i="2"/>
  <c r="BC17" i="2" s="1"/>
  <c r="AY23" i="2"/>
  <c r="BC23" i="2" s="1"/>
  <c r="AY25" i="2"/>
  <c r="BC25" i="2" s="1"/>
  <c r="AY26" i="2"/>
  <c r="BC26" i="2" s="1"/>
  <c r="AY33" i="2"/>
  <c r="BC33" i="2" s="1"/>
  <c r="AY34" i="2"/>
  <c r="BC34" i="2" s="1"/>
  <c r="AY37" i="2"/>
  <c r="X11" i="2"/>
  <c r="AE11" i="2"/>
  <c r="Y36" i="2"/>
  <c r="R36" i="2"/>
  <c r="Z9" i="2"/>
  <c r="AG9" i="2"/>
  <c r="BD11" i="2"/>
  <c r="BD41" i="2" s="1"/>
  <c r="BD42" i="2" s="1"/>
  <c r="R9" i="2"/>
  <c r="P11" i="2"/>
  <c r="Q14" i="2"/>
  <c r="O16" i="2"/>
  <c r="R20" i="2"/>
  <c r="AY21" i="2"/>
  <c r="BC21" i="2" s="1"/>
  <c r="O22" i="2"/>
  <c r="Q11" i="2"/>
  <c r="O13" i="2"/>
  <c r="Q17" i="2"/>
  <c r="AZ41" i="2"/>
  <c r="O10" i="2"/>
  <c r="Q16" i="2"/>
  <c r="Q33" i="2"/>
  <c r="O35" i="2"/>
  <c r="AY36" i="2"/>
  <c r="BC36" i="2" s="1"/>
  <c r="AY22" i="2"/>
  <c r="BC22" i="2" s="1"/>
  <c r="Q13" i="2"/>
  <c r="O15" i="2"/>
  <c r="BC24" i="2"/>
  <c r="O36" i="2"/>
  <c r="Q34" i="2"/>
  <c r="O28" i="2"/>
  <c r="Q26" i="2"/>
  <c r="O20" i="2"/>
  <c r="Q18" i="2"/>
  <c r="O39" i="2"/>
  <c r="Q37" i="2"/>
  <c r="O31" i="2"/>
  <c r="Q29" i="2"/>
  <c r="O23" i="2"/>
  <c r="Q21" i="2"/>
  <c r="Q40" i="2"/>
  <c r="O34" i="2"/>
  <c r="Q32" i="2"/>
  <c r="O26" i="2"/>
  <c r="Q24" i="2"/>
  <c r="O18" i="2"/>
  <c r="O37" i="2"/>
  <c r="Q35" i="2"/>
  <c r="O29" i="2"/>
  <c r="Q27" i="2"/>
  <c r="O21" i="2"/>
  <c r="Q19" i="2"/>
  <c r="O40" i="2"/>
  <c r="Q38" i="2"/>
  <c r="O32" i="2"/>
  <c r="Q30" i="2"/>
  <c r="O24" i="2"/>
  <c r="Q22" i="2"/>
  <c r="Q39" i="2"/>
  <c r="O33" i="2"/>
  <c r="Q31" i="2"/>
  <c r="O25" i="2"/>
  <c r="Q23" i="2"/>
  <c r="O17" i="2"/>
  <c r="BB41" i="2"/>
  <c r="Q10" i="2"/>
  <c r="O12" i="2"/>
  <c r="Q25" i="2"/>
  <c r="O27" i="2"/>
  <c r="AY28" i="2"/>
  <c r="BC28" i="2" s="1"/>
  <c r="O38" i="2"/>
  <c r="O9" i="2"/>
  <c r="Q15" i="2"/>
  <c r="Q28" i="2"/>
  <c r="BC37" i="2"/>
  <c r="AG20" i="2"/>
  <c r="Z20" i="2"/>
  <c r="Q12" i="2"/>
  <c r="O14" i="2"/>
  <c r="O19" i="2"/>
  <c r="AY20" i="2"/>
  <c r="BC20" i="2" s="1"/>
  <c r="AY29" i="2"/>
  <c r="BC29" i="2" s="1"/>
  <c r="O30" i="2"/>
  <c r="AH20" i="2" l="1"/>
  <c r="AO20" i="2"/>
  <c r="R25" i="2"/>
  <c r="Y25" i="2"/>
  <c r="W33" i="2"/>
  <c r="P33" i="2"/>
  <c r="R19" i="2"/>
  <c r="Y19" i="2"/>
  <c r="P26" i="2"/>
  <c r="W26" i="2"/>
  <c r="R37" i="2"/>
  <c r="Y37" i="2"/>
  <c r="P10" i="2"/>
  <c r="W10" i="2"/>
  <c r="W16" i="2"/>
  <c r="P16" i="2"/>
  <c r="W30" i="2"/>
  <c r="P30" i="2"/>
  <c r="P15" i="2"/>
  <c r="W15" i="2"/>
  <c r="R10" i="2"/>
  <c r="Y10" i="2"/>
  <c r="R22" i="2"/>
  <c r="Y22" i="2"/>
  <c r="R27" i="2"/>
  <c r="Y27" i="2"/>
  <c r="P34" i="2"/>
  <c r="W34" i="2"/>
  <c r="Y18" i="2"/>
  <c r="R18" i="2"/>
  <c r="R13" i="2"/>
  <c r="Y13" i="2"/>
  <c r="R17" i="2"/>
  <c r="Y17" i="2"/>
  <c r="AG36" i="2"/>
  <c r="Z36" i="2"/>
  <c r="P12" i="2"/>
  <c r="W12" i="2"/>
  <c r="R15" i="2"/>
  <c r="Y15" i="2"/>
  <c r="P24" i="2"/>
  <c r="W24" i="2"/>
  <c r="P29" i="2"/>
  <c r="W29" i="2"/>
  <c r="R40" i="2"/>
  <c r="Y40" i="2"/>
  <c r="W20" i="2"/>
  <c r="P20" i="2"/>
  <c r="M20" i="2" s="1"/>
  <c r="P13" i="2"/>
  <c r="W13" i="2"/>
  <c r="Y39" i="2"/>
  <c r="R39" i="2"/>
  <c r="P19" i="2"/>
  <c r="M19" i="2" s="1"/>
  <c r="W19" i="2"/>
  <c r="R35" i="2"/>
  <c r="Y35" i="2"/>
  <c r="R11" i="2"/>
  <c r="M11" i="2" s="1"/>
  <c r="Y11" i="2"/>
  <c r="P39" i="2"/>
  <c r="M39" i="2" s="1"/>
  <c r="W39" i="2"/>
  <c r="P9" i="2"/>
  <c r="M9" i="2" s="1"/>
  <c r="W9" i="2"/>
  <c r="R30" i="2"/>
  <c r="Y30" i="2"/>
  <c r="R21" i="2"/>
  <c r="Y21" i="2"/>
  <c r="P14" i="2"/>
  <c r="W14" i="2"/>
  <c r="W38" i="2"/>
  <c r="P38" i="2"/>
  <c r="Y23" i="2"/>
  <c r="R23" i="2"/>
  <c r="P32" i="2"/>
  <c r="W32" i="2"/>
  <c r="P37" i="2"/>
  <c r="M37" i="2" s="1"/>
  <c r="W37" i="2"/>
  <c r="P23" i="2"/>
  <c r="M23" i="2" s="1"/>
  <c r="W23" i="2"/>
  <c r="W28" i="2"/>
  <c r="P28" i="2"/>
  <c r="P35" i="2"/>
  <c r="W35" i="2"/>
  <c r="W22" i="2"/>
  <c r="P22" i="2"/>
  <c r="M22" i="2" s="1"/>
  <c r="AY41" i="2"/>
  <c r="R32" i="2"/>
  <c r="Y32" i="2"/>
  <c r="Y12" i="2"/>
  <c r="R12" i="2"/>
  <c r="W25" i="2"/>
  <c r="P25" i="2"/>
  <c r="M25" i="2" s="1"/>
  <c r="P18" i="2"/>
  <c r="M18" i="2" s="1"/>
  <c r="W18" i="2"/>
  <c r="R29" i="2"/>
  <c r="Y29" i="2"/>
  <c r="Y34" i="2"/>
  <c r="R34" i="2"/>
  <c r="R33" i="2"/>
  <c r="Y33" i="2"/>
  <c r="AF11" i="2"/>
  <c r="AM11" i="2"/>
  <c r="P21" i="2"/>
  <c r="M21" i="2" s="1"/>
  <c r="W21" i="2"/>
  <c r="Y14" i="2"/>
  <c r="R14" i="2"/>
  <c r="Y28" i="2"/>
  <c r="R28" i="2"/>
  <c r="W17" i="2"/>
  <c r="P17" i="2"/>
  <c r="M17" i="2" s="1"/>
  <c r="Y26" i="2"/>
  <c r="R26" i="2"/>
  <c r="R38" i="2"/>
  <c r="Y38" i="2"/>
  <c r="P27" i="2"/>
  <c r="M27" i="2" s="1"/>
  <c r="W27" i="2"/>
  <c r="Y31" i="2"/>
  <c r="R31" i="2"/>
  <c r="P40" i="2"/>
  <c r="M40" i="2" s="1"/>
  <c r="W40" i="2"/>
  <c r="R24" i="2"/>
  <c r="Y24" i="2"/>
  <c r="P31" i="2"/>
  <c r="W31" i="2"/>
  <c r="W36" i="2"/>
  <c r="P36" i="2"/>
  <c r="M36" i="2" s="1"/>
  <c r="R16" i="2"/>
  <c r="Y16" i="2"/>
  <c r="AH9" i="2"/>
  <c r="AO9" i="2"/>
  <c r="M16" i="2" l="1"/>
  <c r="Z32" i="2"/>
  <c r="AG32" i="2"/>
  <c r="AG22" i="2"/>
  <c r="Z22" i="2"/>
  <c r="Z26" i="2"/>
  <c r="AG26" i="2"/>
  <c r="X23" i="2"/>
  <c r="AE23" i="2"/>
  <c r="M38" i="2"/>
  <c r="W42" i="2"/>
  <c r="X9" i="2"/>
  <c r="U9" i="2" s="1"/>
  <c r="AE9" i="2"/>
  <c r="AE19" i="2"/>
  <c r="X19" i="2"/>
  <c r="Z40" i="2"/>
  <c r="AG40" i="2"/>
  <c r="X12" i="2"/>
  <c r="AE12" i="2"/>
  <c r="AE16" i="2"/>
  <c r="X16" i="2"/>
  <c r="AE40" i="2"/>
  <c r="X40" i="2"/>
  <c r="M12" i="2"/>
  <c r="Z10" i="2"/>
  <c r="AG10" i="2"/>
  <c r="AE10" i="2"/>
  <c r="X10" i="2"/>
  <c r="U10" i="2" s="1"/>
  <c r="M33" i="2"/>
  <c r="Z29" i="2"/>
  <c r="AG29" i="2"/>
  <c r="AG13" i="2"/>
  <c r="Z13" i="2"/>
  <c r="AE38" i="2"/>
  <c r="X38" i="2"/>
  <c r="X36" i="2"/>
  <c r="U36" i="2" s="1"/>
  <c r="AE36" i="2"/>
  <c r="Z31" i="2"/>
  <c r="AG31" i="2"/>
  <c r="X17" i="2"/>
  <c r="AE17" i="2"/>
  <c r="X37" i="2"/>
  <c r="AE37" i="2"/>
  <c r="X14" i="2"/>
  <c r="AE14" i="2"/>
  <c r="X39" i="2"/>
  <c r="AE39" i="2"/>
  <c r="X29" i="2"/>
  <c r="AE29" i="2"/>
  <c r="Z18" i="2"/>
  <c r="AG18" i="2"/>
  <c r="M10" i="2"/>
  <c r="X33" i="2"/>
  <c r="AE33" i="2"/>
  <c r="Z23" i="2"/>
  <c r="AG23" i="2"/>
  <c r="X20" i="2"/>
  <c r="U20" i="2" s="1"/>
  <c r="AE20" i="2"/>
  <c r="X31" i="2"/>
  <c r="U31" i="2" s="1"/>
  <c r="AE31" i="2"/>
  <c r="AE27" i="2"/>
  <c r="X27" i="2"/>
  <c r="AG33" i="2"/>
  <c r="Z33" i="2"/>
  <c r="AE22" i="2"/>
  <c r="X22" i="2"/>
  <c r="U22" i="2" s="1"/>
  <c r="M14" i="2"/>
  <c r="Z39" i="2"/>
  <c r="AG39" i="2"/>
  <c r="M29" i="2"/>
  <c r="AH36" i="2"/>
  <c r="AO36" i="2"/>
  <c r="X34" i="2"/>
  <c r="AE34" i="2"/>
  <c r="X15" i="2"/>
  <c r="AE15" i="2"/>
  <c r="Z37" i="2"/>
  <c r="AG37" i="2"/>
  <c r="AG25" i="2"/>
  <c r="Z25" i="2"/>
  <c r="AG16" i="2"/>
  <c r="Z16" i="2"/>
  <c r="X28" i="2"/>
  <c r="AE28" i="2"/>
  <c r="M31" i="2"/>
  <c r="AG28" i="2"/>
  <c r="Z28" i="2"/>
  <c r="X25" i="2"/>
  <c r="U25" i="2" s="1"/>
  <c r="AE25" i="2"/>
  <c r="AE35" i="2"/>
  <c r="X35" i="2"/>
  <c r="AE32" i="2"/>
  <c r="X32" i="2"/>
  <c r="U32" i="2" s="1"/>
  <c r="Z21" i="2"/>
  <c r="AG21" i="2"/>
  <c r="AG11" i="2"/>
  <c r="Z11" i="2"/>
  <c r="U11" i="2" s="1"/>
  <c r="AE13" i="2"/>
  <c r="X13" i="2"/>
  <c r="U13" i="2" s="1"/>
  <c r="AE24" i="2"/>
  <c r="X24" i="2"/>
  <c r="M34" i="2"/>
  <c r="M15" i="2"/>
  <c r="X18" i="2"/>
  <c r="U18" i="2" s="1"/>
  <c r="AE18" i="2"/>
  <c r="AW9" i="2"/>
  <c r="AX9" i="2" s="1"/>
  <c r="AP9" i="2"/>
  <c r="Z24" i="2"/>
  <c r="AG24" i="2"/>
  <c r="AG38" i="2"/>
  <c r="Z38" i="2"/>
  <c r="M35" i="2"/>
  <c r="M32" i="2"/>
  <c r="M13" i="2"/>
  <c r="M24" i="2"/>
  <c r="AG17" i="2"/>
  <c r="Z17" i="2"/>
  <c r="Z27" i="2"/>
  <c r="AG27" i="2"/>
  <c r="M30" i="2"/>
  <c r="X26" i="2"/>
  <c r="U26" i="2" s="1"/>
  <c r="AE26" i="2"/>
  <c r="AP20" i="2"/>
  <c r="AW20" i="2"/>
  <c r="AX20" i="2" s="1"/>
  <c r="X21" i="2"/>
  <c r="AE21" i="2"/>
  <c r="Z19" i="2"/>
  <c r="AG19" i="2"/>
  <c r="AU11" i="2"/>
  <c r="AV11" i="2" s="1"/>
  <c r="AN11" i="2"/>
  <c r="AG14" i="2"/>
  <c r="Z14" i="2"/>
  <c r="Z34" i="2"/>
  <c r="AG34" i="2"/>
  <c r="Z12" i="2"/>
  <c r="AG12" i="2"/>
  <c r="M28" i="2"/>
  <c r="AG30" i="2"/>
  <c r="Z30" i="2"/>
  <c r="Z35" i="2"/>
  <c r="AG35" i="2"/>
  <c r="Z15" i="2"/>
  <c r="AG15" i="2"/>
  <c r="AE30" i="2"/>
  <c r="X30" i="2"/>
  <c r="U30" i="2" s="1"/>
  <c r="M26" i="2"/>
  <c r="U33" i="2" l="1"/>
  <c r="U39" i="2"/>
  <c r="U17" i="2"/>
  <c r="U23" i="2"/>
  <c r="AH34" i="2"/>
  <c r="AO34" i="2"/>
  <c r="AO35" i="2"/>
  <c r="AH35" i="2"/>
  <c r="U21" i="2"/>
  <c r="AO24" i="2"/>
  <c r="AH24" i="2"/>
  <c r="U24" i="2"/>
  <c r="AH39" i="2"/>
  <c r="AO39" i="2"/>
  <c r="AF27" i="2"/>
  <c r="AM27" i="2"/>
  <c r="AF14" i="2"/>
  <c r="AM14" i="2"/>
  <c r="U40" i="2"/>
  <c r="U19" i="2"/>
  <c r="AH26" i="2"/>
  <c r="AO26" i="2"/>
  <c r="AH17" i="2"/>
  <c r="AO17" i="2"/>
  <c r="AM24" i="2"/>
  <c r="AF24" i="2"/>
  <c r="AC24" i="2" s="1"/>
  <c r="AM32" i="2"/>
  <c r="AF32" i="2"/>
  <c r="AF28" i="2"/>
  <c r="AM28" i="2"/>
  <c r="AM15" i="2"/>
  <c r="AF15" i="2"/>
  <c r="AF31" i="2"/>
  <c r="AM31" i="2"/>
  <c r="U14" i="2"/>
  <c r="AF36" i="2"/>
  <c r="AC36" i="2" s="1"/>
  <c r="AM36" i="2"/>
  <c r="AM40" i="2"/>
  <c r="AF40" i="2"/>
  <c r="AF19" i="2"/>
  <c r="AM19" i="2"/>
  <c r="AH14" i="2"/>
  <c r="AO14" i="2"/>
  <c r="U35" i="2"/>
  <c r="U28" i="2"/>
  <c r="U15" i="2"/>
  <c r="AH18" i="2"/>
  <c r="AO18" i="2"/>
  <c r="AM37" i="2"/>
  <c r="AF37" i="2"/>
  <c r="U16" i="2"/>
  <c r="AE42" i="2"/>
  <c r="AF9" i="2"/>
  <c r="AC9" i="2" s="1"/>
  <c r="AM9" i="2"/>
  <c r="AH29" i="2"/>
  <c r="AO29" i="2"/>
  <c r="AO30" i="2"/>
  <c r="AH30" i="2"/>
  <c r="AM26" i="2"/>
  <c r="AF26" i="2"/>
  <c r="AC26" i="2" s="1"/>
  <c r="AF13" i="2"/>
  <c r="AM13" i="2"/>
  <c r="AF35" i="2"/>
  <c r="AC35" i="2" s="1"/>
  <c r="AM35" i="2"/>
  <c r="AM34" i="2"/>
  <c r="AF34" i="2"/>
  <c r="AC34" i="2" s="1"/>
  <c r="AF20" i="2"/>
  <c r="AC20" i="2" s="1"/>
  <c r="AM20" i="2"/>
  <c r="U37" i="2"/>
  <c r="U38" i="2"/>
  <c r="AM10" i="2"/>
  <c r="AF10" i="2"/>
  <c r="AF16" i="2"/>
  <c r="AM16" i="2"/>
  <c r="AO22" i="2"/>
  <c r="AH22" i="2"/>
  <c r="AM18" i="2"/>
  <c r="AF18" i="2"/>
  <c r="AC18" i="2" s="1"/>
  <c r="AF25" i="2"/>
  <c r="AM25" i="2"/>
  <c r="AO16" i="2"/>
  <c r="AH16" i="2"/>
  <c r="U34" i="2"/>
  <c r="AF22" i="2"/>
  <c r="AM22" i="2"/>
  <c r="AM29" i="2"/>
  <c r="AF29" i="2"/>
  <c r="AC29" i="2" s="1"/>
  <c r="AF38" i="2"/>
  <c r="AM38" i="2"/>
  <c r="AO10" i="2"/>
  <c r="AH10" i="2"/>
  <c r="AM12" i="2"/>
  <c r="AF12" i="2"/>
  <c r="AO32" i="2"/>
  <c r="AH32" i="2"/>
  <c r="AM21" i="2"/>
  <c r="AF21" i="2"/>
  <c r="AH28" i="2"/>
  <c r="AO28" i="2"/>
  <c r="AH31" i="2"/>
  <c r="AO31" i="2"/>
  <c r="AF30" i="2"/>
  <c r="AM30" i="2"/>
  <c r="AH12" i="2"/>
  <c r="AO12" i="2"/>
  <c r="AO19" i="2"/>
  <c r="AH19" i="2"/>
  <c r="AH11" i="2"/>
  <c r="AC11" i="2" s="1"/>
  <c r="AO11" i="2"/>
  <c r="AP36" i="2"/>
  <c r="AW36" i="2"/>
  <c r="AX36" i="2" s="1"/>
  <c r="AH23" i="2"/>
  <c r="AO23" i="2"/>
  <c r="U29" i="2"/>
  <c r="AF17" i="2"/>
  <c r="AC17" i="2" s="1"/>
  <c r="AM17" i="2"/>
  <c r="U12" i="2"/>
  <c r="AO38" i="2"/>
  <c r="AH38" i="2"/>
  <c r="AH37" i="2"/>
  <c r="AO37" i="2"/>
  <c r="U27" i="2"/>
  <c r="AF33" i="2"/>
  <c r="AM33" i="2"/>
  <c r="AO15" i="2"/>
  <c r="AH15" i="2"/>
  <c r="AO27" i="2"/>
  <c r="AH27" i="2"/>
  <c r="AH21" i="2"/>
  <c r="AO21" i="2"/>
  <c r="AH25" i="2"/>
  <c r="AO25" i="2"/>
  <c r="AH33" i="2"/>
  <c r="AO33" i="2"/>
  <c r="AF39" i="2"/>
  <c r="AC39" i="2" s="1"/>
  <c r="AM39" i="2"/>
  <c r="AO13" i="2"/>
  <c r="AH13" i="2"/>
  <c r="AO40" i="2"/>
  <c r="AH40" i="2"/>
  <c r="AF23" i="2"/>
  <c r="AM23" i="2"/>
  <c r="AC33" i="2" l="1"/>
  <c r="AC25" i="2"/>
  <c r="AC16" i="2"/>
  <c r="AC10" i="2"/>
  <c r="AN21" i="2"/>
  <c r="AU21" i="2"/>
  <c r="AV21" i="2" s="1"/>
  <c r="AC38" i="2"/>
  <c r="AN25" i="2"/>
  <c r="AU25" i="2"/>
  <c r="AV25" i="2" s="1"/>
  <c r="AU34" i="2"/>
  <c r="AV34" i="2" s="1"/>
  <c r="AN34" i="2"/>
  <c r="AC37" i="2"/>
  <c r="AN32" i="2"/>
  <c r="AU32" i="2"/>
  <c r="AV32" i="2" s="1"/>
  <c r="AP30" i="2"/>
  <c r="AW30" i="2"/>
  <c r="AX30" i="2" s="1"/>
  <c r="AN37" i="2"/>
  <c r="AU37" i="2"/>
  <c r="AV37" i="2" s="1"/>
  <c r="AC30" i="2"/>
  <c r="AW32" i="2"/>
  <c r="AX32" i="2" s="1"/>
  <c r="AP32" i="2"/>
  <c r="AN29" i="2"/>
  <c r="AU29" i="2"/>
  <c r="AV29" i="2" s="1"/>
  <c r="AN10" i="2"/>
  <c r="AU10" i="2"/>
  <c r="AV10" i="2" s="1"/>
  <c r="AW29" i="2"/>
  <c r="AX29" i="2" s="1"/>
  <c r="AP29" i="2"/>
  <c r="AW18" i="2"/>
  <c r="AX18" i="2" s="1"/>
  <c r="AP18" i="2"/>
  <c r="AC19" i="2"/>
  <c r="AC31" i="2"/>
  <c r="AN24" i="2"/>
  <c r="AU24" i="2"/>
  <c r="AV24" i="2" s="1"/>
  <c r="AC14" i="2"/>
  <c r="AN19" i="2"/>
  <c r="AU19" i="2"/>
  <c r="AV19" i="2" s="1"/>
  <c r="AP33" i="2"/>
  <c r="AW33" i="2"/>
  <c r="AX33" i="2" s="1"/>
  <c r="AP38" i="2"/>
  <c r="AW38" i="2"/>
  <c r="AX38" i="2" s="1"/>
  <c r="AC23" i="2"/>
  <c r="AW15" i="2"/>
  <c r="AX15" i="2" s="1"/>
  <c r="AP15" i="2"/>
  <c r="AP11" i="2"/>
  <c r="AK11" i="2" s="1"/>
  <c r="AW11" i="2"/>
  <c r="AX11" i="2" s="1"/>
  <c r="AS11" i="2" s="1"/>
  <c r="AP31" i="2"/>
  <c r="AW31" i="2"/>
  <c r="AX31" i="2" s="1"/>
  <c r="AC12" i="2"/>
  <c r="AN22" i="2"/>
  <c r="AU22" i="2"/>
  <c r="AV22" i="2" s="1"/>
  <c r="AU18" i="2"/>
  <c r="AV18" i="2" s="1"/>
  <c r="AN18" i="2"/>
  <c r="AK18" i="2" s="1"/>
  <c r="AN13" i="2"/>
  <c r="AU13" i="2"/>
  <c r="AV13" i="2" s="1"/>
  <c r="AC40" i="2"/>
  <c r="AC15" i="2"/>
  <c r="AP17" i="2"/>
  <c r="AW17" i="2"/>
  <c r="AX17" i="2" s="1"/>
  <c r="AN27" i="2"/>
  <c r="AU27" i="2"/>
  <c r="AV27" i="2" s="1"/>
  <c r="AU39" i="2"/>
  <c r="AV39" i="2" s="1"/>
  <c r="AN39" i="2"/>
  <c r="AP27" i="2"/>
  <c r="AW27" i="2"/>
  <c r="AX27" i="2" s="1"/>
  <c r="AN35" i="2"/>
  <c r="AU35" i="2"/>
  <c r="AV35" i="2" s="1"/>
  <c r="AU31" i="2"/>
  <c r="AV31" i="2" s="1"/>
  <c r="AS31" i="2" s="1"/>
  <c r="AN31" i="2"/>
  <c r="AK31" i="2" s="1"/>
  <c r="AU23" i="2"/>
  <c r="AV23" i="2" s="1"/>
  <c r="AN23" i="2"/>
  <c r="AP25" i="2"/>
  <c r="AW25" i="2"/>
  <c r="AX25" i="2" s="1"/>
  <c r="AN33" i="2"/>
  <c r="AK33" i="2" s="1"/>
  <c r="AU33" i="2"/>
  <c r="AV33" i="2" s="1"/>
  <c r="AS33" i="2" s="1"/>
  <c r="AN17" i="2"/>
  <c r="AU17" i="2"/>
  <c r="AV17" i="2" s="1"/>
  <c r="AS17" i="2" s="1"/>
  <c r="AU12" i="2"/>
  <c r="AV12" i="2" s="1"/>
  <c r="AN12" i="2"/>
  <c r="AC22" i="2"/>
  <c r="AC13" i="2"/>
  <c r="AM42" i="2"/>
  <c r="AU9" i="2"/>
  <c r="AN9" i="2"/>
  <c r="AK9" i="2" s="1"/>
  <c r="AN40" i="2"/>
  <c r="AU40" i="2"/>
  <c r="AV40" i="2" s="1"/>
  <c r="AN15" i="2"/>
  <c r="AK15" i="2" s="1"/>
  <c r="AU15" i="2"/>
  <c r="AV15" i="2" s="1"/>
  <c r="AC27" i="2"/>
  <c r="AP35" i="2"/>
  <c r="AW35" i="2"/>
  <c r="AX35" i="2" s="1"/>
  <c r="AU14" i="2"/>
  <c r="AV14" i="2" s="1"/>
  <c r="AN14" i="2"/>
  <c r="AP28" i="2"/>
  <c r="AW28" i="2"/>
  <c r="AX28" i="2" s="1"/>
  <c r="AU20" i="2"/>
  <c r="AV20" i="2" s="1"/>
  <c r="AS20" i="2" s="1"/>
  <c r="AN20" i="2"/>
  <c r="AK20" i="2" s="1"/>
  <c r="AU36" i="2"/>
  <c r="AV36" i="2" s="1"/>
  <c r="AS36" i="2" s="1"/>
  <c r="AN36" i="2"/>
  <c r="AK36" i="2" s="1"/>
  <c r="AU28" i="2"/>
  <c r="AV28" i="2" s="1"/>
  <c r="AS28" i="2" s="1"/>
  <c r="AN28" i="2"/>
  <c r="AK28" i="2" s="1"/>
  <c r="AW26" i="2"/>
  <c r="AX26" i="2" s="1"/>
  <c r="AP26" i="2"/>
  <c r="AP39" i="2"/>
  <c r="AW39" i="2"/>
  <c r="AX39" i="2" s="1"/>
  <c r="AW34" i="2"/>
  <c r="AX34" i="2" s="1"/>
  <c r="AP34" i="2"/>
  <c r="AW21" i="2"/>
  <c r="AX21" i="2" s="1"/>
  <c r="AP21" i="2"/>
  <c r="AP19" i="2"/>
  <c r="AW19" i="2"/>
  <c r="AX19" i="2" s="1"/>
  <c r="AW10" i="2"/>
  <c r="AX10" i="2" s="1"/>
  <c r="AP10" i="2"/>
  <c r="AP22" i="2"/>
  <c r="AW22" i="2"/>
  <c r="AX22" i="2" s="1"/>
  <c r="AU26" i="2"/>
  <c r="AV26" i="2" s="1"/>
  <c r="AS26" i="2" s="1"/>
  <c r="AN26" i="2"/>
  <c r="AK26" i="2" s="1"/>
  <c r="AC28" i="2"/>
  <c r="AN30" i="2"/>
  <c r="AK30" i="2" s="1"/>
  <c r="AU30" i="2"/>
  <c r="AV30" i="2" s="1"/>
  <c r="AS30" i="2" s="1"/>
  <c r="AW24" i="2"/>
  <c r="AX24" i="2" s="1"/>
  <c r="AP24" i="2"/>
  <c r="AW40" i="2"/>
  <c r="AX40" i="2" s="1"/>
  <c r="AP40" i="2"/>
  <c r="AP13" i="2"/>
  <c r="AW13" i="2"/>
  <c r="AX13" i="2" s="1"/>
  <c r="AW37" i="2"/>
  <c r="AX37" i="2" s="1"/>
  <c r="AP37" i="2"/>
  <c r="AP23" i="2"/>
  <c r="AW23" i="2"/>
  <c r="AX23" i="2" s="1"/>
  <c r="AW12" i="2"/>
  <c r="AX12" i="2" s="1"/>
  <c r="AP12" i="2"/>
  <c r="AC21" i="2"/>
  <c r="AN38" i="2"/>
  <c r="AK38" i="2" s="1"/>
  <c r="AU38" i="2"/>
  <c r="AV38" i="2" s="1"/>
  <c r="AS38" i="2" s="1"/>
  <c r="AW16" i="2"/>
  <c r="AX16" i="2" s="1"/>
  <c r="AP16" i="2"/>
  <c r="AU16" i="2"/>
  <c r="AV16" i="2" s="1"/>
  <c r="AS16" i="2" s="1"/>
  <c r="AN16" i="2"/>
  <c r="AP14" i="2"/>
  <c r="AW14" i="2"/>
  <c r="AX14" i="2" s="1"/>
  <c r="AC32" i="2"/>
  <c r="AS27" i="2" l="1"/>
  <c r="AK27" i="2"/>
  <c r="AK22" i="2"/>
  <c r="BA11" i="2"/>
  <c r="BC11" i="2" s="1"/>
  <c r="AS19" i="2"/>
  <c r="AS10" i="2"/>
  <c r="AK37" i="2"/>
  <c r="AS25" i="2"/>
  <c r="AU42" i="2"/>
  <c r="AV9" i="2"/>
  <c r="AS9" i="2" s="1"/>
  <c r="BA9" i="2" s="1"/>
  <c r="AS35" i="2"/>
  <c r="AS22" i="2"/>
  <c r="AS37" i="2"/>
  <c r="AS34" i="2"/>
  <c r="AS24" i="2"/>
  <c r="AK24" i="2"/>
  <c r="AK10" i="2"/>
  <c r="BA10" i="2" s="1"/>
  <c r="BC10" i="2" s="1"/>
  <c r="AK25" i="2"/>
  <c r="AS15" i="2"/>
  <c r="AS29" i="2"/>
  <c r="AK40" i="2"/>
  <c r="AK12" i="2"/>
  <c r="AK23" i="2"/>
  <c r="AK39" i="2"/>
  <c r="AS13" i="2"/>
  <c r="AK29" i="2"/>
  <c r="AS32" i="2"/>
  <c r="AS21" i="2"/>
  <c r="AK35" i="2"/>
  <c r="AS40" i="2"/>
  <c r="AS12" i="2"/>
  <c r="AS23" i="2"/>
  <c r="AS39" i="2"/>
  <c r="AK13" i="2"/>
  <c r="AK32" i="2"/>
  <c r="AK21" i="2"/>
  <c r="AK14" i="2"/>
  <c r="AK16" i="2"/>
  <c r="AS14" i="2"/>
  <c r="AK17" i="2"/>
  <c r="AS18" i="2"/>
  <c r="AK19" i="2"/>
  <c r="AK34" i="2"/>
  <c r="BA41" i="2" l="1"/>
  <c r="BC9" i="2"/>
  <c r="BC41" i="2" s="1"/>
  <c r="X11" i="1" l="1"/>
  <c r="E11" i="1" s="1"/>
  <c r="E13" i="1"/>
  <c r="E14" i="1"/>
  <c r="E15" i="1"/>
  <c r="E16" i="1"/>
  <c r="E17" i="1"/>
  <c r="E18" i="1"/>
  <c r="X12" i="1"/>
  <c r="E12" i="1" l="1"/>
  <c r="E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Nestor Fernando Nino Duran</author>
  </authors>
  <commentList>
    <comment ref="O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Inflación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Inflación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Inflación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Inflación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Inflación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<sst xmlns="http://schemas.openxmlformats.org/spreadsheetml/2006/main" count="116" uniqueCount="74">
  <si>
    <t>CAPITAL SEMILLA FONDOS CONCURSABLES 2022</t>
  </si>
  <si>
    <t xml:space="preserve">Caracterización de Biomasa Residual con Fines Energéticos </t>
  </si>
  <si>
    <t xml:space="preserve">Unidad académica ejecutora: </t>
  </si>
  <si>
    <t xml:space="preserve">Escuela de Ingeniería Ciencia y Tecnología </t>
  </si>
  <si>
    <t xml:space="preserve">Entidad aliada1: </t>
  </si>
  <si>
    <t xml:space="preserve">Entidad aliada 2: </t>
  </si>
  <si>
    <t>Duración del proyecto en meses 12 meses</t>
  </si>
  <si>
    <t xml:space="preserve">Fases del Proyecto que requieren financiación </t>
  </si>
  <si>
    <t xml:space="preserve">Financiación Fondos Concursables </t>
  </si>
  <si>
    <t xml:space="preserve">Contrapartida Facultad </t>
  </si>
  <si>
    <t xml:space="preserve">Otros aportes </t>
  </si>
  <si>
    <t xml:space="preserve">Total </t>
  </si>
  <si>
    <t xml:space="preserve">MES 1 </t>
  </si>
  <si>
    <t xml:space="preserve">MES 2 </t>
  </si>
  <si>
    <t xml:space="preserve">MES 3 </t>
  </si>
  <si>
    <t xml:space="preserve">MES 4 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</si>
  <si>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</si>
  <si>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</si>
  <si>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</si>
  <si>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</si>
  <si>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</si>
  <si>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</si>
  <si>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</si>
  <si>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</si>
  <si>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</t>
  </si>
  <si>
    <r>
      <t xml:space="preserve">Investigadores y coinvestigadores </t>
    </r>
    <r>
      <rPr>
        <sz val="12"/>
        <color rgb="FFFF0000"/>
        <rFont val="Calibri"/>
        <family val="2"/>
        <scheme val="minor"/>
      </rPr>
      <t>(María Fernanda Gómez , 2 horas semanales)
(Andres Mauricio Perez Gordillo, 2 horas semanales)</t>
    </r>
  </si>
  <si>
    <r>
      <t xml:space="preserve">Asistentes graduados </t>
    </r>
    <r>
      <rPr>
        <sz val="12"/>
        <color rgb="FFFF0000"/>
        <rFont val="Calibri"/>
        <family val="2"/>
        <scheme val="minor"/>
      </rPr>
      <t>(Vivian Estefanía Beltrán Parada- 4 h/sem)</t>
    </r>
  </si>
  <si>
    <t>Contratación de servicios técnicos (caracterización muestras biomasa residual)</t>
  </si>
  <si>
    <t>Viajes y viáticos. 
Congreso nacional</t>
  </si>
  <si>
    <t xml:space="preserve">Materiales e isumos
(cajas, bolsas para embalar las muestras) </t>
  </si>
  <si>
    <t>Traducción, edición de textos y sometimiento de artículos3</t>
  </si>
  <si>
    <t>Salidas de campo 
(toma de muestras)</t>
  </si>
  <si>
    <t>Imprevistos (3% del total)</t>
  </si>
  <si>
    <t>Nombre del proyecto</t>
  </si>
  <si>
    <t>PERSONAL - SALARIAL</t>
  </si>
  <si>
    <t>Cifras en Pesos COP</t>
  </si>
  <si>
    <t>% Incentivos Consultoría</t>
  </si>
  <si>
    <t>% Incentivos Investigación</t>
  </si>
  <si>
    <t>Institución</t>
  </si>
  <si>
    <t>Función en el proyecto</t>
  </si>
  <si>
    <t>Nombres y Apellidos*</t>
  </si>
  <si>
    <t>Financiado / Contrapartida</t>
  </si>
  <si>
    <t>Salario Base (sin prestaciones)
$ / Mensual</t>
  </si>
  <si>
    <t>Tipo Contrato</t>
  </si>
  <si>
    <t>Tipo de salario</t>
  </si>
  <si>
    <t>% Carga Prestacional</t>
  </si>
  <si>
    <t>Dedicación</t>
  </si>
  <si>
    <t>Dedicación meses</t>
  </si>
  <si>
    <t>Dedicación H/Semanas</t>
  </si>
  <si>
    <t>Total Salario + Prestaciones</t>
  </si>
  <si>
    <t>Incentivo</t>
  </si>
  <si>
    <t>Valor Hora Salario</t>
  </si>
  <si>
    <t>Total Salario</t>
  </si>
  <si>
    <t>Valor Hora Prestaciones</t>
  </si>
  <si>
    <t>Total Prestaciones</t>
  </si>
  <si>
    <t>Total</t>
  </si>
  <si>
    <t>Ingenierías, Ciencia y Tecnología</t>
  </si>
  <si>
    <t>Líder del Proyecto</t>
  </si>
  <si>
    <t>Maria Fernanda Gomez</t>
  </si>
  <si>
    <t>Contrapartida Especie</t>
  </si>
  <si>
    <t>Planta</t>
  </si>
  <si>
    <t>Integral</t>
  </si>
  <si>
    <t>Tiempo Completo</t>
  </si>
  <si>
    <t>Coinvestigador</t>
  </si>
  <si>
    <t>Andres Mauricio Perez</t>
  </si>
  <si>
    <t>Personal de formación</t>
  </si>
  <si>
    <t xml:space="preserve">Vivian Estefanía Beltrán Parada (asistente graduada Doctorado) </t>
  </si>
  <si>
    <t>No integral</t>
  </si>
  <si>
    <t>MES 13</t>
  </si>
  <si>
    <t>MES 14</t>
  </si>
  <si>
    <t>MES 15</t>
  </si>
  <si>
    <t>MES 16</t>
  </si>
  <si>
    <t>MES 17</t>
  </si>
  <si>
    <t>MES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</si>
</sst>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  <numFmt numFmtId="166" formatCode="0.0%"/>
    <numFmt numFmtId="167" formatCode="_-&quot;$&quot;* #,##0_-;\-&quot;$&quot;* #,##0_-;_-&quot;$&quot;* &quot;-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theme="0" tint="-4.9989318521683403E-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17" fontId="2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8" fillId="0" borderId="1" xfId="1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/>
    </xf>
    <xf numFmtId="0" fontId="12" fillId="0" borderId="0" xfId="0" applyFont="1"/>
    <xf numFmtId="43" fontId="0" fillId="0" borderId="0" xfId="0" applyNumberFormat="1"/>
    <xf numFmtId="165" fontId="8" fillId="0" borderId="1" xfId="10" applyNumberFormat="1" applyFont="1" applyBorder="1" applyAlignment="1">
      <alignment horizontal="left" vertical="top" wrapText="1"/>
    </xf>
    <xf numFmtId="165" fontId="9" fillId="0" borderId="1" xfId="10" applyNumberFormat="1" applyFont="1" applyBorder="1" applyAlignment="1">
      <alignment horizontal="left" vertical="top" wrapText="1"/>
    </xf>
    <xf numFmtId="164" fontId="9" fillId="0" borderId="1" xfId="1" applyNumberFormat="1" applyFont="1" applyFill="1" applyBorder="1" applyAlignment="1">
      <alignment horizontal="left" vertical="top" wrapText="1"/>
    </xf>
    <xf numFmtId="0" fontId="16" fillId="4" borderId="2" xfId="0" applyFont="1" applyFill="1" applyBorder="1" applyAlignment="1">
      <alignment horizontal="center" vertical="center"/>
    </xf>
    <xf numFmtId="166" fontId="0" fillId="0" borderId="0" xfId="0" applyNumberFormat="1"/>
    <xf numFmtId="166" fontId="0" fillId="0" borderId="0" xfId="12" applyNumberFormat="1" applyFont="1" applyProtection="1"/>
    <xf numFmtId="0" fontId="18" fillId="0" borderId="0" xfId="0" applyFont="1"/>
    <xf numFmtId="9" fontId="15" fillId="4" borderId="8" xfId="12" applyFont="1" applyFill="1" applyBorder="1" applyProtection="1">
      <protection locked="0"/>
    </xf>
    <xf numFmtId="0" fontId="17" fillId="7" borderId="10" xfId="0" applyFont="1" applyFill="1" applyBorder="1" applyAlignment="1">
      <alignment horizontal="center"/>
    </xf>
    <xf numFmtId="0" fontId="14" fillId="12" borderId="6" xfId="0" applyFont="1" applyFill="1" applyBorder="1"/>
    <xf numFmtId="0" fontId="18" fillId="0" borderId="6" xfId="0" applyFont="1" applyBorder="1"/>
    <xf numFmtId="0" fontId="17" fillId="12" borderId="6" xfId="0" applyFont="1" applyFill="1" applyBorder="1" applyAlignment="1">
      <alignment horizontal="left"/>
    </xf>
    <xf numFmtId="9" fontId="15" fillId="4" borderId="16" xfId="12" applyFont="1" applyFill="1" applyBorder="1" applyProtection="1"/>
    <xf numFmtId="0" fontId="17" fillId="12" borderId="0" xfId="0" applyFont="1" applyFill="1" applyAlignment="1">
      <alignment horizontal="left"/>
    </xf>
    <xf numFmtId="0" fontId="0" fillId="12" borderId="0" xfId="0" applyFill="1"/>
    <xf numFmtId="0" fontId="16" fillId="5" borderId="1" xfId="0" applyFont="1" applyFill="1" applyBorder="1" applyAlignment="1">
      <alignment horizontal="center" vertical="center" wrapText="1"/>
    </xf>
    <xf numFmtId="0" fontId="16" fillId="5" borderId="1" xfId="0" quotePrefix="1" applyFont="1" applyFill="1" applyBorder="1" applyAlignment="1">
      <alignment horizontal="center" vertical="center" wrapText="1"/>
    </xf>
    <xf numFmtId="0" fontId="16" fillId="5" borderId="17" xfId="0" quotePrefix="1" applyFont="1" applyFill="1" applyBorder="1" applyAlignment="1">
      <alignment horizontal="center" vertical="center" wrapText="1"/>
    </xf>
    <xf numFmtId="0" fontId="16" fillId="13" borderId="17" xfId="0" quotePrefix="1" applyFont="1" applyFill="1" applyBorder="1" applyAlignment="1">
      <alignment horizontal="center" vertical="center" wrapText="1"/>
    </xf>
    <xf numFmtId="0" fontId="16" fillId="5" borderId="18" xfId="0" quotePrefix="1" applyFont="1" applyFill="1" applyBorder="1" applyAlignment="1">
      <alignment horizontal="center" vertical="center" wrapText="1"/>
    </xf>
    <xf numFmtId="0" fontId="16" fillId="5" borderId="12" xfId="0" quotePrefix="1" applyFont="1" applyFill="1" applyBorder="1" applyAlignment="1">
      <alignment horizontal="center" vertical="center" wrapText="1"/>
    </xf>
    <xf numFmtId="0" fontId="16" fillId="5" borderId="13" xfId="0" quotePrefix="1" applyFont="1" applyFill="1" applyBorder="1" applyAlignment="1">
      <alignment horizontal="center" vertical="center" wrapText="1"/>
    </xf>
    <xf numFmtId="0" fontId="16" fillId="5" borderId="14" xfId="0" quotePrefix="1" applyFont="1" applyFill="1" applyBorder="1" applyAlignment="1">
      <alignment horizontal="center" vertical="center" wrapText="1"/>
    </xf>
    <xf numFmtId="0" fontId="16" fillId="5" borderId="15" xfId="0" quotePrefix="1" applyFont="1" applyFill="1" applyBorder="1" applyAlignment="1">
      <alignment horizontal="center" vertical="center" wrapText="1"/>
    </xf>
    <xf numFmtId="0" fontId="16" fillId="5" borderId="19" xfId="0" quotePrefix="1" applyFont="1" applyFill="1" applyBorder="1" applyAlignment="1">
      <alignment horizontal="center" vertical="center" wrapText="1"/>
    </xf>
    <xf numFmtId="0" fontId="16" fillId="5" borderId="20" xfId="0" quotePrefix="1" applyFont="1" applyFill="1" applyBorder="1" applyAlignment="1">
      <alignment horizontal="center" vertical="center" wrapText="1"/>
    </xf>
    <xf numFmtId="0" fontId="16" fillId="14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167" fontId="0" fillId="0" borderId="1" xfId="13" applyFont="1" applyBorder="1" applyProtection="1">
      <protection locked="0"/>
    </xf>
    <xf numFmtId="10" fontId="0" fillId="0" borderId="1" xfId="12" applyNumberFormat="1" applyFont="1" applyBorder="1" applyProtection="1"/>
    <xf numFmtId="10" fontId="0" fillId="0" borderId="18" xfId="12" applyNumberFormat="1" applyFont="1" applyBorder="1" applyProtection="1">
      <protection locked="0"/>
    </xf>
    <xf numFmtId="0" fontId="0" fillId="0" borderId="22" xfId="0" applyBorder="1" applyProtection="1">
      <protection locked="0"/>
    </xf>
    <xf numFmtId="167" fontId="0" fillId="0" borderId="20" xfId="13" applyFont="1" applyBorder="1" applyProtection="1"/>
    <xf numFmtId="167" fontId="0" fillId="0" borderId="19" xfId="13" applyFont="1" applyBorder="1" applyProtection="1"/>
    <xf numFmtId="167" fontId="0" fillId="0" borderId="20" xfId="13" applyFont="1" applyBorder="1" applyProtection="1">
      <protection locked="0"/>
    </xf>
    <xf numFmtId="167" fontId="0" fillId="0" borderId="1" xfId="13" applyFont="1" applyBorder="1" applyProtection="1">
      <protection hidden="1"/>
    </xf>
    <xf numFmtId="167" fontId="0" fillId="13" borderId="1" xfId="13" applyFont="1" applyFill="1" applyBorder="1" applyProtection="1">
      <protection hidden="1"/>
    </xf>
    <xf numFmtId="0" fontId="15" fillId="0" borderId="0" xfId="0" applyFont="1"/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167" fontId="0" fillId="0" borderId="25" xfId="13" applyFont="1" applyBorder="1" applyProtection="1"/>
    <xf numFmtId="167" fontId="0" fillId="0" borderId="26" xfId="13" applyFont="1" applyBorder="1" applyProtection="1"/>
    <xf numFmtId="167" fontId="0" fillId="9" borderId="1" xfId="13" applyFont="1" applyFill="1" applyBorder="1" applyProtection="1">
      <protection hidden="1"/>
    </xf>
    <xf numFmtId="167" fontId="15" fillId="0" borderId="0" xfId="13" applyFont="1" applyFill="1" applyBorder="1" applyProtection="1">
      <protection hidden="1"/>
    </xf>
    <xf numFmtId="41" fontId="0" fillId="0" borderId="0" xfId="11" applyFont="1" applyProtection="1"/>
    <xf numFmtId="9" fontId="15" fillId="0" borderId="0" xfId="12" applyFont="1" applyProtection="1"/>
    <xf numFmtId="17" fontId="0" fillId="0" borderId="0" xfId="0" applyNumberFormat="1"/>
    <xf numFmtId="0" fontId="0" fillId="0" borderId="1" xfId="0" applyBorder="1"/>
    <xf numFmtId="165" fontId="0" fillId="0" borderId="0" xfId="0" applyNumberFormat="1"/>
    <xf numFmtId="0" fontId="6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4" borderId="6" xfId="0" quotePrefix="1" applyFont="1" applyFill="1" applyBorder="1" applyAlignment="1">
      <alignment horizontal="left"/>
    </xf>
    <xf numFmtId="0" fontId="17" fillId="4" borderId="6" xfId="0" applyFont="1" applyFill="1" applyBorder="1" applyAlignment="1">
      <alignment horizontal="left"/>
    </xf>
    <xf numFmtId="0" fontId="17" fillId="4" borderId="0" xfId="0" applyFont="1" applyFill="1" applyAlignment="1">
      <alignment horizontal="left"/>
    </xf>
    <xf numFmtId="0" fontId="17" fillId="6" borderId="9" xfId="0" applyFont="1" applyFill="1" applyBorder="1" applyAlignment="1">
      <alignment horizontal="center"/>
    </xf>
    <xf numFmtId="0" fontId="17" fillId="6" borderId="10" xfId="0" applyFont="1" applyFill="1" applyBorder="1" applyAlignment="1">
      <alignment horizontal="center"/>
    </xf>
    <xf numFmtId="0" fontId="17" fillId="6" borderId="11" xfId="0" applyFont="1" applyFill="1" applyBorder="1" applyAlignment="1">
      <alignment horizontal="center"/>
    </xf>
    <xf numFmtId="0" fontId="17" fillId="8" borderId="12" xfId="0" applyFont="1" applyFill="1" applyBorder="1" applyAlignment="1">
      <alignment horizontal="center"/>
    </xf>
    <xf numFmtId="0" fontId="17" fillId="8" borderId="13" xfId="0" applyFont="1" applyFill="1" applyBorder="1" applyAlignment="1">
      <alignment horizontal="center"/>
    </xf>
    <xf numFmtId="0" fontId="17" fillId="8" borderId="14" xfId="0" applyFont="1" applyFill="1" applyBorder="1" applyAlignment="1">
      <alignment horizontal="center"/>
    </xf>
    <xf numFmtId="0" fontId="17" fillId="8" borderId="15" xfId="0" applyFont="1" applyFill="1" applyBorder="1" applyAlignment="1">
      <alignment horizontal="center"/>
    </xf>
    <xf numFmtId="0" fontId="17" fillId="9" borderId="12" xfId="0" applyFont="1" applyFill="1" applyBorder="1" applyAlignment="1">
      <alignment horizontal="center"/>
    </xf>
    <xf numFmtId="0" fontId="17" fillId="9" borderId="13" xfId="0" applyFont="1" applyFill="1" applyBorder="1" applyAlignment="1">
      <alignment horizontal="center"/>
    </xf>
    <xf numFmtId="0" fontId="17" fillId="9" borderId="14" xfId="0" applyFont="1" applyFill="1" applyBorder="1" applyAlignment="1">
      <alignment horizontal="center"/>
    </xf>
    <xf numFmtId="0" fontId="17" fillId="9" borderId="15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  <xf numFmtId="0" fontId="17" fillId="10" borderId="13" xfId="0" applyFont="1" applyFill="1" applyBorder="1" applyAlignment="1">
      <alignment horizontal="center"/>
    </xf>
    <xf numFmtId="0" fontId="17" fillId="10" borderId="14" xfId="0" applyFont="1" applyFill="1" applyBorder="1" applyAlignment="1">
      <alignment horizontal="center"/>
    </xf>
    <xf numFmtId="0" fontId="17" fillId="10" borderId="15" xfId="0" applyFont="1" applyFill="1" applyBorder="1" applyAlignment="1">
      <alignment horizontal="center"/>
    </xf>
    <xf numFmtId="0" fontId="17" fillId="11" borderId="12" xfId="0" applyFont="1" applyFill="1" applyBorder="1" applyAlignment="1">
      <alignment horizontal="center"/>
    </xf>
    <xf numFmtId="0" fontId="17" fillId="11" borderId="13" xfId="0" applyFont="1" applyFill="1" applyBorder="1" applyAlignment="1">
      <alignment horizontal="center"/>
    </xf>
    <xf numFmtId="0" fontId="17" fillId="11" borderId="14" xfId="0" applyFont="1" applyFill="1" applyBorder="1" applyAlignment="1">
      <alignment horizontal="center"/>
    </xf>
    <xf numFmtId="0" fontId="17" fillId="11" borderId="15" xfId="0" applyFont="1" applyFill="1" applyBorder="1" applyAlignment="1">
      <alignment horizontal="center"/>
    </xf>
  </cellXfs>
  <cellStyles count="14">
    <cellStyle name="Hipervínculo" xfId="4" builtinId="8" hidden="1"/>
    <cellStyle name="Hipervínculo" xfId="2" builtinId="8" hidden="1"/>
    <cellStyle name="Hipervínculo" xfId="8" builtinId="8" hidden="1"/>
    <cellStyle name="Hipervínculo" xfId="6" builtinId="8" hidden="1"/>
    <cellStyle name="Hipervínculo visitado" xfId="5" builtinId="9" hidden="1"/>
    <cellStyle name="Hipervínculo visitado" xfId="3" builtinId="9" hidden="1"/>
    <cellStyle name="Hipervínculo visitado" xfId="9" builtinId="9" hidden="1"/>
    <cellStyle name="Hipervínculo visitado" xfId="7" builtinId="9" hidden="1"/>
    <cellStyle name="Millares" xfId="1" builtinId="3"/>
    <cellStyle name="Millares [0]" xfId="11" builtinId="6"/>
    <cellStyle name="Moneda" xfId="10" builtinId="4"/>
    <cellStyle name="Moneda [0] 2" xfId="13" xr:uid="{00000000-0005-0000-0000-00000B000000}"/>
    <cellStyle name="Normal" xfId="0" builtinId="0"/>
    <cellStyle name="Porcentaje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Hoja1!A87"/><Relationship Id="rId1" Type="http://schemas.openxmlformats.org/officeDocument/2006/relationships/hyperlink" Target="#'Ficha Resume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84665</xdr:colOff>
      <xdr:row>0</xdr:row>
      <xdr:rowOff>63501</xdr:rowOff>
    </xdr:from>
    <xdr:to>
      <xdr:col>2</xdr:col>
      <xdr:colOff>1170515</xdr:colOff>
      <xdr:row>1</xdr:row>
      <xdr:rowOff>111126</xdr:rowOff>
    </xdr:to>
    <xdr:sp macro="" textlink="">
      <xdr:nvSpPr>
        <xdr:cNvPr id="2" name="Rectángulo redondeado 1">
          <a:hlinkClick xmlns:r="http://schemas.openxmlformats.org/officeDocument/2006/relationships" r:id="rId1" tooltip="Ir a...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88115" y="63501"/>
          <a:ext cx="1085850" cy="231775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Ficha Resumen</a:t>
          </a:r>
        </a:p>
      </xdr:txBody>
    </xdr:sp>
    <xdr:clientData/>
  </xdr:twoCellAnchor>
  <xdr:twoCellAnchor>
    <xdr:from>
      <xdr:col>2</xdr:col>
      <xdr:colOff>1259418</xdr:colOff>
      <xdr:row>0</xdr:row>
      <xdr:rowOff>63500</xdr:rowOff>
    </xdr:from>
    <xdr:to>
      <xdr:col>2</xdr:col>
      <xdr:colOff>2360084</xdr:colOff>
      <xdr:row>1</xdr:row>
      <xdr:rowOff>127000</xdr:rowOff>
    </xdr:to>
    <xdr:sp macro="" textlink="">
      <xdr:nvSpPr>
        <xdr:cNvPr id="3" name="Rectángulo redondeado 2">
          <a:hlinkClick xmlns:r="http://schemas.openxmlformats.org/officeDocument/2006/relationships" r:id="rId2" tooltip="IR A...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462868" y="63500"/>
          <a:ext cx="1100666" cy="247650"/>
        </a:xfrm>
        <a:prstGeom prst="roundRect">
          <a:avLst/>
        </a:prstGeom>
        <a:gradFill>
          <a:gsLst>
            <a:gs pos="0">
              <a:srgbClr val="C00000"/>
            </a:gs>
            <a:gs pos="50000">
              <a:srgbClr val="C00000"/>
            </a:gs>
            <a:gs pos="100000">
              <a:srgbClr val="FF0000"/>
            </a:gs>
          </a:gsLst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INSTRUCTIVO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F%20EICT\Investigaci&#243;n\Propuestas%20de%20Investigaci&#243;n\2022\UR%202022\Capital%20semilla\Maria%20Fernanda%20Gomez\Ppto%20perso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redu-my.sharepoint.com/personal/maria_bernal_urosario_edu_co/Documents/DAF%20EICT/Investigaci&#242;n/Maria%20Fernanda%20G&#243;mez/Capital%20Semilla%20IV-FCS042/Documentos%20Financieros/Ppto%20perso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Ficha Resumen"/>
      <sheetName val="Personal"/>
      <sheetName val="Consultoría Especializada"/>
      <sheetName val="Materiales Bibliográfico"/>
      <sheetName val="Equipos"/>
      <sheetName val="Eventos Académicos"/>
      <sheetName val="Propiedad Intelectual"/>
      <sheetName val="Materiales e Insumos"/>
      <sheetName val="Publicaciones"/>
      <sheetName val="Registros y Certificaciones"/>
      <sheetName val="Salidas de campo"/>
      <sheetName val="Servicios técnicos"/>
      <sheetName val="Software"/>
      <sheetName val="Viajes"/>
      <sheetName val="Alquiler de espacios yo Instala"/>
      <sheetName val="Uso de espacios yo Instalacione"/>
      <sheetName val="Otros"/>
      <sheetName val="Formación PHD"/>
    </sheetNames>
    <sheetDataSet>
      <sheetData sheetId="0">
        <row r="5">
          <cell r="C5">
            <v>0</v>
          </cell>
          <cell r="H5" t="str">
            <v>Investigación</v>
          </cell>
          <cell r="J5" t="str">
            <v>Planta</v>
          </cell>
        </row>
        <row r="6">
          <cell r="C6">
            <v>3.3000000000000002E-2</v>
          </cell>
          <cell r="H6" t="str">
            <v>Consultoría</v>
          </cell>
        </row>
        <row r="7">
          <cell r="C7">
            <v>3.1E-2</v>
          </cell>
        </row>
        <row r="8">
          <cell r="C8">
            <v>3.1E-2</v>
          </cell>
        </row>
        <row r="9">
          <cell r="C9">
            <v>3.1E-2</v>
          </cell>
        </row>
        <row r="16">
          <cell r="B16" t="str">
            <v>Financiado Caja</v>
          </cell>
        </row>
        <row r="17">
          <cell r="B17" t="str">
            <v>Financiado No Caja</v>
          </cell>
        </row>
        <row r="18">
          <cell r="B18" t="str">
            <v>Contrapartida Efectivo</v>
          </cell>
        </row>
        <row r="19">
          <cell r="B19" t="str">
            <v>Contrapartida Especie</v>
          </cell>
        </row>
        <row r="22">
          <cell r="B22" t="str">
            <v>Tiempo Completo</v>
          </cell>
        </row>
        <row r="23">
          <cell r="B23" t="str">
            <v>Medio Tiempo</v>
          </cell>
        </row>
        <row r="27">
          <cell r="B27" t="str">
            <v>Integral</v>
          </cell>
        </row>
        <row r="28">
          <cell r="B28" t="str">
            <v>No integral</v>
          </cell>
        </row>
        <row r="31">
          <cell r="B31" t="str">
            <v>Financiado Caja</v>
          </cell>
        </row>
        <row r="32">
          <cell r="B32" t="str">
            <v>Financiado No Caja</v>
          </cell>
        </row>
        <row r="33">
          <cell r="B33" t="str">
            <v>Contrapartida Efectivo</v>
          </cell>
        </row>
        <row r="34">
          <cell r="B34" t="str">
            <v>Contrapartida Especie</v>
          </cell>
        </row>
        <row r="92">
          <cell r="B92" t="str">
            <v>Personal de formación</v>
          </cell>
        </row>
        <row r="93">
          <cell r="B93" t="str">
            <v>Personal de formación - Maestría</v>
          </cell>
        </row>
        <row r="94">
          <cell r="B94" t="str">
            <v>Personal de formación - PhD</v>
          </cell>
        </row>
      </sheetData>
      <sheetData sheetId="1"/>
      <sheetData sheetId="2">
        <row r="17">
          <cell r="D17" t="str">
            <v xml:space="preserve">Caracterización de Biomasa Residual con fines energeticos </v>
          </cell>
        </row>
        <row r="25">
          <cell r="D25" t="str">
            <v>AÑO 1</v>
          </cell>
          <cell r="F25" t="str">
            <v>AÑO 2</v>
          </cell>
          <cell r="H25" t="str">
            <v>AÑO 3</v>
          </cell>
          <cell r="J25" t="str">
            <v>AÑO 4</v>
          </cell>
          <cell r="L25" t="str">
            <v>AÑO 5</v>
          </cell>
        </row>
        <row r="48">
          <cell r="P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Ficha Resumen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24"/>
  <sheetViews>
    <sheetView tabSelected="1" topLeftCell="G5" zoomScale="80" zoomScaleNormal="80" workbookViewId="0">
      <selection activeCell="X19" sqref="X19"/>
    </sheetView>
  </sheetViews>
  <sheetFormatPr baseColWidth="10" defaultColWidth="11.42578125" defaultRowHeight="15" x14ac:dyDescent="0.25"/>
  <cols>
    <col min="1" max="1" width="42.7109375" customWidth="1"/>
    <col min="2" max="5" width="19.42578125" customWidth="1"/>
    <col min="6" max="6" width="17" bestFit="1" customWidth="1"/>
    <col min="7" max="7" width="14.85546875" customWidth="1"/>
    <col min="8" max="8" width="13.85546875" bestFit="1" customWidth="1"/>
    <col min="9" max="9" width="14.7109375" bestFit="1" customWidth="1"/>
    <col min="10" max="10" width="14.42578125" bestFit="1" customWidth="1"/>
    <col min="11" max="11" width="14.7109375" bestFit="1" customWidth="1"/>
    <col min="12" max="12" width="14.140625" bestFit="1" customWidth="1"/>
    <col min="13" max="13" width="14.7109375" bestFit="1" customWidth="1"/>
    <col min="14" max="17" width="14.7109375" customWidth="1"/>
    <col min="18" max="18" width="14.7109375" bestFit="1" customWidth="1"/>
    <col min="19" max="19" width="13.85546875" customWidth="1"/>
    <col min="20" max="20" width="13.85546875" bestFit="1" customWidth="1"/>
    <col min="21" max="23" width="16.42578125" customWidth="1"/>
    <col min="24" max="24" width="23" customWidth="1"/>
  </cols>
  <sheetData>
    <row r="1" spans="1:24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24" x14ac:dyDescent="0.25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1:24" x14ac:dyDescent="0.25">
      <c r="A3" s="62"/>
      <c r="B3" s="62"/>
      <c r="C3" s="62"/>
      <c r="D3" s="62"/>
      <c r="E3" s="62"/>
      <c r="F3" s="62"/>
      <c r="G3" s="62"/>
      <c r="H3" s="62"/>
      <c r="I3" s="62"/>
    </row>
    <row r="4" spans="1:24" x14ac:dyDescent="0.25">
      <c r="A4" s="1"/>
      <c r="B4" s="1"/>
      <c r="C4" s="1"/>
      <c r="D4" s="1"/>
      <c r="E4" s="1"/>
      <c r="F4" s="1"/>
      <c r="G4" s="1"/>
      <c r="H4" s="1"/>
      <c r="I4" s="1"/>
    </row>
    <row r="5" spans="1:24" x14ac:dyDescent="0.25">
      <c r="A5" s="2" t="s">
        <v>2</v>
      </c>
      <c r="B5" s="63" t="s">
        <v>3</v>
      </c>
      <c r="C5" s="63"/>
      <c r="D5" s="63"/>
      <c r="E5" s="63"/>
      <c r="F5" s="63"/>
      <c r="G5" s="63"/>
      <c r="H5" s="63"/>
      <c r="I5" s="63"/>
    </row>
    <row r="6" spans="1:24" x14ac:dyDescent="0.25">
      <c r="A6" s="2" t="s">
        <v>4</v>
      </c>
      <c r="B6" s="63"/>
      <c r="C6" s="63"/>
      <c r="D6" s="63"/>
      <c r="E6" s="63"/>
      <c r="F6" s="63"/>
      <c r="G6" s="63"/>
      <c r="H6" s="63"/>
      <c r="I6" s="63"/>
    </row>
    <row r="7" spans="1:24" x14ac:dyDescent="0.25">
      <c r="A7" s="2" t="s">
        <v>5</v>
      </c>
      <c r="B7" s="64"/>
      <c r="C7" s="64"/>
      <c r="D7" s="64"/>
      <c r="E7" s="64"/>
      <c r="F7" s="64"/>
      <c r="G7" s="64"/>
      <c r="H7" s="64"/>
      <c r="I7" s="64"/>
    </row>
    <row r="8" spans="1:24" x14ac:dyDescent="0.25">
      <c r="A8" s="61" t="s">
        <v>6</v>
      </c>
      <c r="B8" s="61"/>
      <c r="C8" s="61"/>
      <c r="D8" s="61"/>
      <c r="E8" s="61"/>
      <c r="F8" s="61"/>
      <c r="G8" s="61"/>
      <c r="H8" s="61"/>
      <c r="I8" s="61"/>
    </row>
    <row r="9" spans="1:24" x14ac:dyDescent="0.25">
      <c r="F9" s="58">
        <v>45078</v>
      </c>
      <c r="G9" s="58">
        <v>45108</v>
      </c>
      <c r="H9" s="58">
        <v>45139</v>
      </c>
      <c r="I9" s="58">
        <v>45170</v>
      </c>
      <c r="J9" s="58">
        <v>45200</v>
      </c>
      <c r="K9" s="58">
        <v>45231</v>
      </c>
      <c r="L9" s="58">
        <v>45261</v>
      </c>
      <c r="M9" s="58">
        <v>45292</v>
      </c>
      <c r="N9" s="58">
        <v>45323</v>
      </c>
      <c r="O9" s="58">
        <v>45352</v>
      </c>
      <c r="P9" s="58">
        <v>45383</v>
      </c>
      <c r="Q9" s="58">
        <v>45413</v>
      </c>
      <c r="R9" s="58">
        <v>45444</v>
      </c>
      <c r="S9" s="58">
        <v>45474</v>
      </c>
      <c r="T9" s="58">
        <v>45505</v>
      </c>
      <c r="U9" s="58">
        <v>45536</v>
      </c>
      <c r="V9" s="58">
        <v>45566</v>
      </c>
      <c r="W9" s="58">
        <v>45597</v>
      </c>
    </row>
    <row r="10" spans="1:24" ht="45" x14ac:dyDescent="0.25">
      <c r="A10" s="4" t="s">
        <v>7</v>
      </c>
      <c r="B10" s="5" t="s">
        <v>8</v>
      </c>
      <c r="C10" s="5" t="s">
        <v>9</v>
      </c>
      <c r="D10" s="5" t="s">
        <v>10</v>
      </c>
      <c r="E10" s="5" t="s">
        <v>11</v>
      </c>
      <c r="F10" s="3" t="s">
        <v>12</v>
      </c>
      <c r="G10" s="3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3" t="s">
        <v>18</v>
      </c>
      <c r="M10" s="3" t="s">
        <v>19</v>
      </c>
      <c r="N10" s="3" t="s">
        <v>20</v>
      </c>
      <c r="O10" s="3" t="s">
        <v>21</v>
      </c>
      <c r="P10" s="3" t="s">
        <v>22</v>
      </c>
      <c r="Q10" s="3" t="s">
        <v>23</v>
      </c>
      <c r="R10" s="3" t="s">
        <v>68</v>
      </c>
      <c r="S10" s="3" t="s">
        <v>69</v>
      </c>
      <c r="T10" s="3" t="s">
        <v>70</v>
      </c>
      <c r="U10" s="3" t="s">
        <v>71</v>
      </c>
      <c r="V10" s="3" t="s">
        <v>72</v>
      </c>
      <c r="W10" s="3" t="s">
        <v>73</v>
      </c>
      <c r="X10" s="3" t="s">
        <v>24</v>
      </c>
    </row>
    <row r="11" spans="1:24" ht="63" x14ac:dyDescent="0.25">
      <c r="A11" s="6" t="s">
        <v>25</v>
      </c>
      <c r="B11" s="10"/>
      <c r="C11" s="10">
        <v>19190625</v>
      </c>
      <c r="D11" s="10"/>
      <c r="E11" s="10">
        <f>SUM(B11:D11)</f>
        <v>19190625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59"/>
      <c r="S11" s="59"/>
      <c r="T11" s="10"/>
      <c r="U11" s="10"/>
      <c r="V11" s="10"/>
      <c r="W11" s="10"/>
      <c r="X11" s="10">
        <f t="shared" ref="X11:X19" si="0">SUM(F11:U11)</f>
        <v>0</v>
      </c>
    </row>
    <row r="12" spans="1:24" ht="31.5" x14ac:dyDescent="0.25">
      <c r="A12" s="6" t="s">
        <v>26</v>
      </c>
      <c r="B12" s="10"/>
      <c r="C12" s="10">
        <v>4937702</v>
      </c>
      <c r="D12" s="10"/>
      <c r="E12" s="10">
        <f t="shared" ref="E12:E18" si="1">SUM(B12:D12)</f>
        <v>4937702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59"/>
      <c r="S12" s="59"/>
      <c r="T12" s="10"/>
      <c r="U12" s="10"/>
      <c r="V12" s="10"/>
      <c r="W12" s="10"/>
      <c r="X12" s="10">
        <f t="shared" si="0"/>
        <v>0</v>
      </c>
    </row>
    <row r="13" spans="1:24" ht="47.25" x14ac:dyDescent="0.25">
      <c r="A13" s="6" t="s">
        <v>27</v>
      </c>
      <c r="B13" s="10">
        <v>4500000</v>
      </c>
      <c r="C13" s="10"/>
      <c r="D13" s="10"/>
      <c r="E13" s="10">
        <f t="shared" si="1"/>
        <v>4500000</v>
      </c>
      <c r="F13" s="10"/>
      <c r="H13" s="10"/>
      <c r="J13" s="10">
        <v>2790000</v>
      </c>
      <c r="L13" s="10"/>
      <c r="M13" s="59"/>
      <c r="N13" s="59"/>
      <c r="O13" s="10"/>
      <c r="P13" s="59"/>
      <c r="Q13" s="59"/>
      <c r="R13" s="59"/>
      <c r="S13" s="59"/>
      <c r="T13" s="10"/>
      <c r="U13" s="10">
        <v>1710000</v>
      </c>
      <c r="V13" s="10"/>
      <c r="W13" s="10"/>
      <c r="X13" s="10">
        <f>SUM(F13:W13)</f>
        <v>4500000</v>
      </c>
    </row>
    <row r="14" spans="1:24" ht="31.5" x14ac:dyDescent="0.25">
      <c r="A14" s="6" t="s">
        <v>28</v>
      </c>
      <c r="B14" s="10">
        <v>2500000</v>
      </c>
      <c r="C14" s="10"/>
      <c r="D14" s="10"/>
      <c r="E14" s="10">
        <f t="shared" si="1"/>
        <v>2500000</v>
      </c>
      <c r="F14" s="10"/>
      <c r="G14" s="10"/>
      <c r="H14" s="10"/>
      <c r="I14" s="10"/>
      <c r="J14" s="10"/>
      <c r="K14" s="10"/>
      <c r="L14" s="10"/>
      <c r="M14" s="10"/>
      <c r="N14" s="59"/>
      <c r="O14" s="59"/>
      <c r="P14" s="10"/>
      <c r="Q14" s="10"/>
      <c r="R14" s="59"/>
      <c r="S14" s="59"/>
      <c r="T14" s="10"/>
      <c r="U14" s="10"/>
      <c r="V14" s="10"/>
      <c r="W14" s="10">
        <v>2500000</v>
      </c>
      <c r="X14" s="10">
        <f t="shared" ref="X14:X18" si="2">SUM(F14:W14)</f>
        <v>2500000</v>
      </c>
    </row>
    <row r="15" spans="1:24" ht="31.5" x14ac:dyDescent="0.25">
      <c r="A15" s="6" t="s">
        <v>29</v>
      </c>
      <c r="B15" s="10">
        <f>2550000+780000</f>
        <v>3330000</v>
      </c>
      <c r="C15" s="10"/>
      <c r="D15" s="10"/>
      <c r="E15" s="10">
        <f t="shared" si="1"/>
        <v>3330000</v>
      </c>
      <c r="F15" s="10"/>
      <c r="G15" s="10">
        <v>207060</v>
      </c>
      <c r="H15" s="10">
        <f>1046021-G15</f>
        <v>838961</v>
      </c>
      <c r="I15" s="10"/>
      <c r="K15" s="10">
        <v>2000000</v>
      </c>
      <c r="L15" s="10"/>
      <c r="M15" s="10"/>
      <c r="N15" s="10"/>
      <c r="O15" s="10">
        <v>283979</v>
      </c>
      <c r="P15" s="10"/>
      <c r="Q15" s="10"/>
      <c r="R15" s="59"/>
      <c r="S15" s="59"/>
      <c r="T15" s="10"/>
      <c r="U15" s="10"/>
      <c r="V15" s="10"/>
      <c r="W15" s="10"/>
      <c r="X15" s="10">
        <f t="shared" si="2"/>
        <v>3330000</v>
      </c>
    </row>
    <row r="16" spans="1:24" ht="31.5" x14ac:dyDescent="0.25">
      <c r="A16" s="6" t="s">
        <v>30</v>
      </c>
      <c r="B16" s="10">
        <v>3500000</v>
      </c>
      <c r="C16" s="10"/>
      <c r="D16" s="10"/>
      <c r="E16" s="10">
        <f t="shared" si="1"/>
        <v>3500000</v>
      </c>
      <c r="F16" s="10"/>
      <c r="G16" s="10"/>
      <c r="H16" s="10"/>
      <c r="I16" s="10"/>
      <c r="J16" s="10"/>
      <c r="K16" s="10"/>
      <c r="L16" s="10"/>
      <c r="M16" s="10"/>
      <c r="O16" s="10"/>
      <c r="P16" s="10"/>
      <c r="Q16" s="10"/>
      <c r="R16" s="59"/>
      <c r="S16" s="59"/>
      <c r="U16" s="10"/>
      <c r="V16" s="10">
        <v>3500000</v>
      </c>
      <c r="W16" s="10"/>
      <c r="X16" s="10">
        <f t="shared" si="2"/>
        <v>3500000</v>
      </c>
    </row>
    <row r="17" spans="1:24" ht="31.5" x14ac:dyDescent="0.25">
      <c r="A17" s="6" t="s">
        <v>31</v>
      </c>
      <c r="B17" s="10">
        <f>1500000-780000</f>
        <v>720000</v>
      </c>
      <c r="C17" s="10"/>
      <c r="D17" s="10"/>
      <c r="E17" s="10">
        <f t="shared" si="1"/>
        <v>720000</v>
      </c>
      <c r="F17" s="10"/>
      <c r="H17" s="10">
        <v>360000</v>
      </c>
      <c r="J17" s="10"/>
      <c r="L17" s="59"/>
      <c r="N17" s="10"/>
      <c r="O17" s="10"/>
      <c r="P17" s="59"/>
      <c r="Q17" s="59"/>
      <c r="R17" s="59"/>
      <c r="S17" s="59"/>
      <c r="T17" s="10">
        <v>360000</v>
      </c>
      <c r="U17" s="10"/>
      <c r="V17" s="10"/>
      <c r="W17" s="10"/>
      <c r="X17" s="10">
        <f t="shared" si="2"/>
        <v>720000</v>
      </c>
    </row>
    <row r="18" spans="1:24" ht="15.75" x14ac:dyDescent="0.25">
      <c r="A18" s="7" t="s">
        <v>32</v>
      </c>
      <c r="B18" s="10">
        <v>450000</v>
      </c>
      <c r="C18" s="10"/>
      <c r="D18" s="10"/>
      <c r="E18" s="10">
        <f t="shared" si="1"/>
        <v>450000</v>
      </c>
      <c r="F18" s="10"/>
      <c r="G18" s="10"/>
      <c r="H18" s="10"/>
      <c r="I18" s="10"/>
      <c r="J18" s="10"/>
      <c r="K18" s="10"/>
      <c r="L18" s="10"/>
      <c r="M18" s="10"/>
      <c r="O18" s="10"/>
      <c r="P18" s="10"/>
      <c r="Q18" s="10"/>
      <c r="R18" s="59"/>
      <c r="S18" s="59"/>
      <c r="T18" s="10"/>
      <c r="V18" s="10"/>
      <c r="W18" s="10">
        <v>450000</v>
      </c>
      <c r="X18" s="10">
        <f t="shared" si="2"/>
        <v>450000</v>
      </c>
    </row>
    <row r="19" spans="1:24" ht="15.75" x14ac:dyDescent="0.25">
      <c r="A19" s="12" t="s">
        <v>24</v>
      </c>
      <c r="B19" s="11">
        <f t="shared" ref="B19:W19" si="3">SUM(B11:B18)</f>
        <v>15000000</v>
      </c>
      <c r="C19" s="11">
        <f t="shared" si="3"/>
        <v>24128327</v>
      </c>
      <c r="D19" s="11">
        <f t="shared" si="3"/>
        <v>0</v>
      </c>
      <c r="E19" s="11">
        <f t="shared" si="3"/>
        <v>39128327</v>
      </c>
      <c r="F19" s="11">
        <f t="shared" si="3"/>
        <v>0</v>
      </c>
      <c r="G19" s="11">
        <f t="shared" si="3"/>
        <v>207060</v>
      </c>
      <c r="H19" s="11">
        <f t="shared" si="3"/>
        <v>1198961</v>
      </c>
      <c r="I19" s="11">
        <f t="shared" si="3"/>
        <v>0</v>
      </c>
      <c r="J19" s="11">
        <f t="shared" si="3"/>
        <v>2790000</v>
      </c>
      <c r="K19" s="11">
        <f t="shared" si="3"/>
        <v>2000000</v>
      </c>
      <c r="L19" s="11">
        <f t="shared" si="3"/>
        <v>0</v>
      </c>
      <c r="M19" s="11">
        <f t="shared" si="3"/>
        <v>0</v>
      </c>
      <c r="N19" s="11">
        <f t="shared" si="3"/>
        <v>0</v>
      </c>
      <c r="O19" s="11">
        <f t="shared" si="3"/>
        <v>283979</v>
      </c>
      <c r="P19" s="11">
        <f t="shared" si="3"/>
        <v>0</v>
      </c>
      <c r="Q19" s="11">
        <f t="shared" si="3"/>
        <v>0</v>
      </c>
      <c r="R19" s="11">
        <f t="shared" si="3"/>
        <v>0</v>
      </c>
      <c r="S19" s="11">
        <f t="shared" si="3"/>
        <v>0</v>
      </c>
      <c r="T19" s="11">
        <f t="shared" si="3"/>
        <v>360000</v>
      </c>
      <c r="U19" s="11">
        <f t="shared" si="3"/>
        <v>1710000</v>
      </c>
      <c r="V19" s="11">
        <f t="shared" si="3"/>
        <v>3500000</v>
      </c>
      <c r="W19" s="11">
        <f t="shared" si="3"/>
        <v>2950000</v>
      </c>
      <c r="X19" s="11">
        <f>SUM(F19:W19)</f>
        <v>15000000</v>
      </c>
    </row>
    <row r="20" spans="1:24" x14ac:dyDescent="0.25">
      <c r="B20" s="9"/>
    </row>
    <row r="21" spans="1:24" x14ac:dyDescent="0.25">
      <c r="K21" s="60"/>
    </row>
    <row r="22" spans="1:24" x14ac:dyDescent="0.25">
      <c r="A22" s="8"/>
      <c r="J22" s="60"/>
    </row>
    <row r="23" spans="1:24" x14ac:dyDescent="0.25">
      <c r="A23" s="8"/>
    </row>
    <row r="24" spans="1:24" x14ac:dyDescent="0.25">
      <c r="A24" s="8"/>
    </row>
  </sheetData>
  <mergeCells count="6">
    <mergeCell ref="A8:I8"/>
    <mergeCell ref="A1:I1"/>
    <mergeCell ref="B5:I5"/>
    <mergeCell ref="B6:I6"/>
    <mergeCell ref="B7:I7"/>
    <mergeCell ref="A2:I3"/>
  </mergeCells>
  <phoneticPr fontId="2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/>
  <dimension ref="B2:BD43"/>
  <sheetViews>
    <sheetView showGridLines="0" showRowColHeaders="0" zoomScale="80" zoomScaleNormal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S17" sqref="AS17"/>
    </sheetView>
  </sheetViews>
  <sheetFormatPr baseColWidth="10" defaultColWidth="11.42578125" defaultRowHeight="15" x14ac:dyDescent="0.25"/>
  <cols>
    <col min="1" max="1" width="2.7109375" customWidth="1"/>
    <col min="2" max="2" width="28.85546875" customWidth="1"/>
    <col min="3" max="3" width="35.5703125" customWidth="1"/>
    <col min="4" max="4" width="34.140625" customWidth="1"/>
    <col min="5" max="5" width="20.42578125" customWidth="1"/>
    <col min="6" max="8" width="18.7109375" customWidth="1"/>
    <col min="9" max="9" width="13.28515625" hidden="1" customWidth="1"/>
    <col min="10" max="10" width="17" customWidth="1"/>
    <col min="11" max="11" width="13.7109375" customWidth="1"/>
    <col min="12" max="14" width="15.42578125" customWidth="1"/>
    <col min="15" max="18" width="15.42578125" hidden="1" customWidth="1"/>
    <col min="19" max="19" width="13.7109375" customWidth="1"/>
    <col min="20" max="22" width="15.42578125" customWidth="1"/>
    <col min="23" max="26" width="15.42578125" hidden="1" customWidth="1"/>
    <col min="27" max="27" width="13.7109375" customWidth="1"/>
    <col min="28" max="30" width="15.42578125" customWidth="1"/>
    <col min="31" max="34" width="15.42578125" hidden="1" customWidth="1"/>
    <col min="35" max="35" width="13.7109375" customWidth="1"/>
    <col min="36" max="38" width="15.42578125" customWidth="1"/>
    <col min="39" max="42" width="15.42578125" hidden="1" customWidth="1"/>
    <col min="43" max="43" width="13.7109375" customWidth="1"/>
    <col min="44" max="46" width="15.42578125" customWidth="1"/>
    <col min="47" max="50" width="15.42578125" hidden="1" customWidth="1"/>
    <col min="51" max="52" width="19.42578125" customWidth="1"/>
    <col min="53" max="53" width="18.42578125" customWidth="1"/>
    <col min="54" max="54" width="17" customWidth="1"/>
    <col min="55" max="55" width="19.7109375" customWidth="1"/>
    <col min="56" max="56" width="16.5703125" customWidth="1"/>
  </cols>
  <sheetData>
    <row r="2" spans="2:56" ht="15.75" thickBot="1" x14ac:dyDescent="0.3"/>
    <row r="3" spans="2:56" ht="24" customHeight="1" thickBot="1" x14ac:dyDescent="0.3">
      <c r="C3" s="13" t="s">
        <v>33</v>
      </c>
      <c r="D3" s="68" t="str">
        <f>'[1]Ficha Resumen'!D17:P17</f>
        <v xml:space="preserve">Caracterización de Biomasa Residual con fines energeticos 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70"/>
    </row>
    <row r="4" spans="2:56" ht="8.1" customHeight="1" x14ac:dyDescent="0.25">
      <c r="L4" s="14"/>
      <c r="M4" s="14"/>
      <c r="N4" s="14"/>
      <c r="O4" s="15">
        <f>+[1]Hoja2!C5</f>
        <v>0</v>
      </c>
      <c r="P4" s="15"/>
      <c r="Q4" s="14"/>
      <c r="R4" s="14"/>
      <c r="S4" s="14"/>
      <c r="T4" s="14"/>
      <c r="U4" s="14"/>
      <c r="V4" s="14"/>
      <c r="W4" s="15">
        <f>+[1]Hoja2!C6</f>
        <v>3.3000000000000002E-2</v>
      </c>
      <c r="X4" s="15"/>
      <c r="Y4" s="14"/>
      <c r="Z4" s="14"/>
      <c r="AA4" s="14"/>
      <c r="AB4" s="14"/>
      <c r="AC4" s="14"/>
      <c r="AD4" s="14"/>
      <c r="AE4" s="15">
        <f>+[1]Hoja2!C7</f>
        <v>3.1E-2</v>
      </c>
      <c r="AF4" s="15"/>
      <c r="AG4" s="14"/>
      <c r="AH4" s="14"/>
      <c r="AI4" s="14"/>
      <c r="AJ4" s="14"/>
      <c r="AK4" s="14"/>
      <c r="AL4" s="14"/>
      <c r="AM4" s="15">
        <f>+[1]Hoja2!C8</f>
        <v>3.1E-2</v>
      </c>
      <c r="AN4" s="15"/>
      <c r="AO4" s="14"/>
      <c r="AP4" s="14"/>
      <c r="AQ4" s="14"/>
      <c r="AR4" s="14"/>
      <c r="AS4" s="14"/>
      <c r="AT4" s="14"/>
      <c r="AU4" s="15">
        <f>+[1]Hoja2!C9</f>
        <v>3.1E-2</v>
      </c>
      <c r="AV4" s="15"/>
      <c r="AW4" s="14"/>
      <c r="AX4" s="14"/>
    </row>
    <row r="5" spans="2:56" ht="21.75" thickBot="1" x14ac:dyDescent="0.4">
      <c r="C5" s="71" t="s">
        <v>34</v>
      </c>
      <c r="D5" s="71"/>
      <c r="E5" s="72"/>
      <c r="F5" s="72"/>
      <c r="G5" s="72"/>
      <c r="H5" s="72"/>
      <c r="I5" s="72"/>
      <c r="J5" s="72"/>
      <c r="K5" s="72"/>
      <c r="L5" s="73"/>
      <c r="M5" s="73"/>
      <c r="N5" s="73"/>
      <c r="O5" s="73"/>
      <c r="P5" s="73"/>
      <c r="Q5" s="73"/>
      <c r="R5" s="73"/>
      <c r="S5" s="73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</row>
    <row r="6" spans="2:56" ht="21.75" thickBot="1" x14ac:dyDescent="0.4">
      <c r="C6" s="16" t="s">
        <v>35</v>
      </c>
      <c r="D6" s="16"/>
      <c r="F6" s="65" t="s">
        <v>36</v>
      </c>
      <c r="G6" s="65"/>
      <c r="H6" s="65"/>
      <c r="J6" s="17">
        <v>0.7</v>
      </c>
      <c r="K6" s="74" t="str">
        <f>+'[1]Ficha Resumen'!D25</f>
        <v>AÑO 1</v>
      </c>
      <c r="L6" s="75"/>
      <c r="M6" s="75"/>
      <c r="N6" s="75"/>
      <c r="O6" s="75"/>
      <c r="P6" s="75"/>
      <c r="Q6" s="76"/>
      <c r="R6" s="18"/>
      <c r="S6" s="77" t="str">
        <f>+'[1]Ficha Resumen'!F25</f>
        <v>AÑO 2</v>
      </c>
      <c r="T6" s="78"/>
      <c r="U6" s="79"/>
      <c r="V6" s="79"/>
      <c r="W6" s="80"/>
      <c r="X6" s="18"/>
      <c r="Y6" s="18"/>
      <c r="Z6" s="18"/>
      <c r="AA6" s="81" t="str">
        <f>+'[1]Ficha Resumen'!H25</f>
        <v>AÑO 3</v>
      </c>
      <c r="AB6" s="82"/>
      <c r="AC6" s="83"/>
      <c r="AD6" s="83"/>
      <c r="AE6" s="84"/>
      <c r="AF6" s="18"/>
      <c r="AG6" s="18"/>
      <c r="AH6" s="18"/>
      <c r="AI6" s="85" t="str">
        <f>+'[1]Ficha Resumen'!J25</f>
        <v>AÑO 4</v>
      </c>
      <c r="AJ6" s="86"/>
      <c r="AK6" s="87"/>
      <c r="AL6" s="87"/>
      <c r="AM6" s="88"/>
      <c r="AN6" s="18"/>
      <c r="AO6" s="18"/>
      <c r="AP6" s="18"/>
      <c r="AQ6" s="89" t="str">
        <f>+'[1]Ficha Resumen'!L25</f>
        <v>AÑO 5</v>
      </c>
      <c r="AR6" s="90"/>
      <c r="AS6" s="91"/>
      <c r="AT6" s="91"/>
      <c r="AU6" s="92"/>
      <c r="AV6" s="18"/>
      <c r="AW6" s="18"/>
      <c r="AX6" s="18"/>
    </row>
    <row r="7" spans="2:56" s="24" customFormat="1" ht="27" customHeight="1" thickTop="1" thickBot="1" x14ac:dyDescent="0.4">
      <c r="B7" s="19"/>
      <c r="C7" s="20"/>
      <c r="D7" s="20"/>
      <c r="E7" s="20"/>
      <c r="F7" s="65" t="s">
        <v>37</v>
      </c>
      <c r="G7" s="65"/>
      <c r="H7" s="65"/>
      <c r="I7" s="21"/>
      <c r="J7" s="22">
        <v>0.5</v>
      </c>
      <c r="K7" s="23"/>
      <c r="L7" s="23"/>
      <c r="M7" s="23"/>
      <c r="N7" s="23"/>
      <c r="O7" s="21"/>
      <c r="P7" s="21"/>
      <c r="Q7" s="21"/>
      <c r="R7" s="23"/>
      <c r="S7" s="23"/>
      <c r="T7" s="23"/>
      <c r="U7" s="23"/>
      <c r="V7" s="23"/>
      <c r="W7" s="23"/>
      <c r="AC7" s="23"/>
      <c r="AD7" s="23"/>
      <c r="AK7" s="23"/>
      <c r="AL7" s="23"/>
      <c r="AS7" s="23"/>
      <c r="AT7" s="23"/>
    </row>
    <row r="8" spans="2:56" s="37" customFormat="1" ht="47.25" x14ac:dyDescent="0.25">
      <c r="B8" s="25" t="s">
        <v>38</v>
      </c>
      <c r="C8" s="25" t="s">
        <v>39</v>
      </c>
      <c r="D8" s="25" t="s">
        <v>40</v>
      </c>
      <c r="E8" s="25" t="s">
        <v>41</v>
      </c>
      <c r="F8" s="26" t="s">
        <v>42</v>
      </c>
      <c r="G8" s="27" t="s">
        <v>43</v>
      </c>
      <c r="H8" s="27" t="s">
        <v>44</v>
      </c>
      <c r="I8" s="28" t="s">
        <v>45</v>
      </c>
      <c r="J8" s="29" t="s">
        <v>46</v>
      </c>
      <c r="K8" s="30" t="s">
        <v>47</v>
      </c>
      <c r="L8" s="31" t="s">
        <v>48</v>
      </c>
      <c r="M8" s="32" t="s">
        <v>49</v>
      </c>
      <c r="N8" s="33" t="s">
        <v>50</v>
      </c>
      <c r="O8" s="34" t="s">
        <v>51</v>
      </c>
      <c r="P8" s="35" t="s">
        <v>52</v>
      </c>
      <c r="Q8" s="35" t="s">
        <v>53</v>
      </c>
      <c r="R8" s="29" t="s">
        <v>54</v>
      </c>
      <c r="S8" s="30" t="s">
        <v>47</v>
      </c>
      <c r="T8" s="31" t="s">
        <v>48</v>
      </c>
      <c r="U8" s="32" t="s">
        <v>49</v>
      </c>
      <c r="V8" s="33" t="s">
        <v>50</v>
      </c>
      <c r="W8" s="34" t="s">
        <v>51</v>
      </c>
      <c r="X8" s="35" t="s">
        <v>52</v>
      </c>
      <c r="Y8" s="35" t="s">
        <v>53</v>
      </c>
      <c r="Z8" s="29" t="s">
        <v>54</v>
      </c>
      <c r="AA8" s="30" t="s">
        <v>47</v>
      </c>
      <c r="AB8" s="31" t="s">
        <v>48</v>
      </c>
      <c r="AC8" s="32" t="s">
        <v>49</v>
      </c>
      <c r="AD8" s="33" t="s">
        <v>50</v>
      </c>
      <c r="AE8" s="34" t="s">
        <v>51</v>
      </c>
      <c r="AF8" s="35" t="s">
        <v>52</v>
      </c>
      <c r="AG8" s="35" t="s">
        <v>53</v>
      </c>
      <c r="AH8" s="29" t="s">
        <v>54</v>
      </c>
      <c r="AI8" s="30" t="s">
        <v>47</v>
      </c>
      <c r="AJ8" s="31" t="s">
        <v>48</v>
      </c>
      <c r="AK8" s="32" t="s">
        <v>49</v>
      </c>
      <c r="AL8" s="33" t="s">
        <v>50</v>
      </c>
      <c r="AM8" s="34" t="s">
        <v>51</v>
      </c>
      <c r="AN8" s="35" t="s">
        <v>52</v>
      </c>
      <c r="AO8" s="35" t="s">
        <v>53</v>
      </c>
      <c r="AP8" s="29" t="s">
        <v>54</v>
      </c>
      <c r="AQ8" s="30" t="s">
        <v>47</v>
      </c>
      <c r="AR8" s="31" t="s">
        <v>48</v>
      </c>
      <c r="AS8" s="32" t="s">
        <v>49</v>
      </c>
      <c r="AT8" s="33" t="s">
        <v>50</v>
      </c>
      <c r="AU8" s="34" t="s">
        <v>51</v>
      </c>
      <c r="AV8" s="35" t="s">
        <v>52</v>
      </c>
      <c r="AW8" s="35" t="s">
        <v>53</v>
      </c>
      <c r="AX8" s="29" t="s">
        <v>54</v>
      </c>
      <c r="AY8" s="36" t="str">
        <f>+[1]Hoja2!B16</f>
        <v>Financiado Caja</v>
      </c>
      <c r="AZ8" s="36" t="str">
        <f>+[1]Hoja2!B17</f>
        <v>Financiado No Caja</v>
      </c>
      <c r="BA8" s="36" t="str">
        <f>+[1]Hoja2!$B$19</f>
        <v>Contrapartida Especie</v>
      </c>
      <c r="BB8" s="36" t="str">
        <f>+[1]Hoja2!$B$18</f>
        <v>Contrapartida Efectivo</v>
      </c>
      <c r="BC8" s="26" t="s">
        <v>55</v>
      </c>
    </row>
    <row r="9" spans="2:56" x14ac:dyDescent="0.25">
      <c r="B9" s="38" t="s">
        <v>56</v>
      </c>
      <c r="C9" s="38" t="s">
        <v>57</v>
      </c>
      <c r="D9" s="39" t="s">
        <v>58</v>
      </c>
      <c r="E9" s="38" t="s">
        <v>59</v>
      </c>
      <c r="F9" s="40">
        <v>13000000</v>
      </c>
      <c r="G9" s="40" t="s">
        <v>60</v>
      </c>
      <c r="H9" s="40" t="s">
        <v>61</v>
      </c>
      <c r="I9" s="41">
        <f>+IF(H9=[1]Hoja2!$B$27,0.2102,IF(H9=[1]Hoja2!$B$28,0.58,0))</f>
        <v>0.2102</v>
      </c>
      <c r="J9" s="42" t="s">
        <v>62</v>
      </c>
      <c r="K9" s="43">
        <v>6</v>
      </c>
      <c r="L9" s="38">
        <v>2</v>
      </c>
      <c r="M9" s="44">
        <f>+P9+R9</f>
        <v>4719780</v>
      </c>
      <c r="N9" s="44">
        <f>+IF(G9=[1]Hoja2!$J$5,IF(AND('[1]Ficha Resumen'!$Q$17=[1]Hoja2!$H$5,Personal!$E9=[1]Hoja2!$B$31),Personal!$J$7*(Personal!$P9+Personal!$R9),IF(AND('[1]Ficha Resumen'!$Q$17=[1]Hoja2!$H$6,Personal!$E9=[1]Hoja2!$B$31),Personal!$J$6*(Personal!$P9+Personal!$R9),0)),0)</f>
        <v>0</v>
      </c>
      <c r="O9" s="45">
        <f>+IF(J9=[1]Hoja2!$B$22,F9/160,IF(Personal!J9=[1]Hoja2!$B$23,F9/80,0))*(1+O$4)</f>
        <v>81250</v>
      </c>
      <c r="P9" s="44">
        <f>+O9*L9*4*K9</f>
        <v>3900000</v>
      </c>
      <c r="Q9" s="44">
        <f>+IF(J9=[1]Hoja2!$B$22,F9*I9/160,IF(Personal!J9=[1]Hoja2!$B$23,F9*I9/80,0))*(1+O$4)</f>
        <v>17078.75</v>
      </c>
      <c r="R9" s="44">
        <f>+Q9*L9*4*K9</f>
        <v>819780</v>
      </c>
      <c r="S9" s="43">
        <v>6</v>
      </c>
      <c r="T9" s="38">
        <v>2</v>
      </c>
      <c r="U9" s="44">
        <f>+X9+Z9</f>
        <v>4875532.74</v>
      </c>
      <c r="V9" s="44">
        <f>IF(G9=[1]Hoja2!$J$5,IF(AND('[1]Ficha Resumen'!$Q$17=[1]Hoja2!$H$5,Personal!$E9=[1]Hoja2!$B$31),Personal!$J$7*(Personal!$X9+Personal!$Z9),IF(AND('[1]Ficha Resumen'!$Q$17=[1]Hoja2!$H$6,Personal!$E9=[1]Hoja2!$B$31),Personal!$J$6*(Personal!$X9+Personal!$Z9),0)),0)</f>
        <v>0</v>
      </c>
      <c r="W9" s="45">
        <f>+O9*(1+W$4)</f>
        <v>83931.25</v>
      </c>
      <c r="X9" s="44">
        <f>+W9*T9*4*S9</f>
        <v>4028700</v>
      </c>
      <c r="Y9" s="44">
        <f>+Q9*(1+W$4)</f>
        <v>17642.348749999997</v>
      </c>
      <c r="Z9" s="44">
        <f>+Y9*T9*4*S9</f>
        <v>846832.73999999987</v>
      </c>
      <c r="AA9" s="43"/>
      <c r="AB9" s="38"/>
      <c r="AC9" s="44">
        <f>+AF9+AH9</f>
        <v>0</v>
      </c>
      <c r="AD9" s="44">
        <f>IF(G9=[1]Hoja2!$J$5,IF(AND('[1]Ficha Resumen'!$Q$17=[1]Hoja2!$H$5,Personal!$E9=[1]Hoja2!$B$31),Personal!$J$7*(Personal!$AF9+Personal!$AH9),IF(AND('[1]Ficha Resumen'!$Q$17=[1]Hoja2!$H$6,Personal!$E9=[1]Hoja2!$B$31),Personal!$J$6*(Personal!$AF9+Personal!$AH9),0)),0)</f>
        <v>0</v>
      </c>
      <c r="AE9" s="45">
        <f>+W9*(1+AE$4)</f>
        <v>86533.118749999994</v>
      </c>
      <c r="AF9" s="44">
        <f>+AE9*AB9*4*AA9</f>
        <v>0</v>
      </c>
      <c r="AG9" s="44">
        <f>+Y9*(1+AE$4)</f>
        <v>18189.261561249998</v>
      </c>
      <c r="AH9" s="44">
        <f>+AG9*AB9*4*AA9</f>
        <v>0</v>
      </c>
      <c r="AI9" s="43"/>
      <c r="AJ9" s="38"/>
      <c r="AK9" s="44">
        <f>+AN9+AP9</f>
        <v>0</v>
      </c>
      <c r="AL9" s="44">
        <f>IF(G9=[1]Hoja2!$J$5,IF(AND('[1]Ficha Resumen'!$Q$17=[1]Hoja2!$H$5,Personal!$E9=[1]Hoja2!$B$31),Personal!$J$7*(Personal!$AN9+Personal!$AP9),IF(AND('[1]Ficha Resumen'!$Q$17=[1]Hoja2!$H$6,Personal!$E9=[1]Hoja2!$B$31),Personal!$J$6*(Personal!$AN9+Personal!$AP9),0)),0)</f>
        <v>0</v>
      </c>
      <c r="AM9" s="45">
        <f>+AE9*(1+AM$4)</f>
        <v>89215.645431249985</v>
      </c>
      <c r="AN9" s="46">
        <f>+AM9*AJ9*4*AI9</f>
        <v>0</v>
      </c>
      <c r="AO9" s="44">
        <f>+AG9*(1+AM$4)</f>
        <v>18753.128669648748</v>
      </c>
      <c r="AP9" s="46">
        <f>+AO9*AJ9*4*AI9</f>
        <v>0</v>
      </c>
      <c r="AQ9" s="43"/>
      <c r="AR9" s="38"/>
      <c r="AS9" s="44">
        <f>+AV9+AX9</f>
        <v>0</v>
      </c>
      <c r="AT9" s="44">
        <f>IF(G9=[1]Hoja2!$J$5,IF(AND('[1]Ficha Resumen'!$Q$17=[1]Hoja2!$H$5,Personal!$E9=[1]Hoja2!$B$31),Personal!$J$7*(Personal!$AV9+Personal!$AX9),IF(AND('[1]Ficha Resumen'!$Q$17=[1]Hoja2!$H$6,Personal!$E9=[1]Hoja2!$B$31),Personal!$J$6*(Personal!$AV9+Personal!$AX9),0)),0)</f>
        <v>0</v>
      </c>
      <c r="AU9" s="45">
        <f>+AM9*(1+AU$4)</f>
        <v>91981.33043961873</v>
      </c>
      <c r="AV9" s="46">
        <f>+AU9*AR9*4*AQ9</f>
        <v>0</v>
      </c>
      <c r="AW9" s="44">
        <f>+AO9*(1+AU$4)</f>
        <v>19334.475658407857</v>
      </c>
      <c r="AX9" s="46">
        <f>+AW9*AR9*4*AQ9</f>
        <v>0</v>
      </c>
      <c r="AY9" s="47">
        <f>+IF(AND(E9=[1]Hoja2!$B$31,(N9+V9+AD9+AL9+AT9)&gt;0),(N9+V9+AD9+AL9+AT9),IF(E9=[1]Hoja2!$B$31,(M9+U9+AC9+AK9+AS9),0))</f>
        <v>0</v>
      </c>
      <c r="AZ9" s="47">
        <f>+IF(E9=[1]Hoja2!$B$31,(M9+U9+AC9+AK9+AS9)-AY9,IF(E9=[1]Hoja2!$B$32,(M9+U9+AC9+AK9+AS9),0))</f>
        <v>0</v>
      </c>
      <c r="BA9" s="47">
        <f>+IF(E9=[1]Hoja2!$B$34,(M9+U9+AC9+AK9+AS9),0)</f>
        <v>9595312.7400000002</v>
      </c>
      <c r="BB9" s="47">
        <f>+IF(E9=[1]Hoja2!$B$33,(M9+U9+AC9+AK9+AS9),0)</f>
        <v>0</v>
      </c>
      <c r="BC9" s="48">
        <f>+AY9+BA9+BB9+AZ9</f>
        <v>9595312.7400000002</v>
      </c>
      <c r="BD9" s="49">
        <f>+IF(OR(C9=[1]Hoja2!$B$92,C9=[1]Hoja2!$B$93,C9=[1]Hoja2!$B$94),Personal!AY9,0)</f>
        <v>0</v>
      </c>
    </row>
    <row r="10" spans="2:56" x14ac:dyDescent="0.25">
      <c r="B10" s="38" t="s">
        <v>56</v>
      </c>
      <c r="C10" s="38" t="s">
        <v>63</v>
      </c>
      <c r="D10" s="39" t="s">
        <v>64</v>
      </c>
      <c r="E10" s="38" t="s">
        <v>59</v>
      </c>
      <c r="F10" s="40">
        <v>13000000</v>
      </c>
      <c r="G10" s="40" t="s">
        <v>60</v>
      </c>
      <c r="H10" s="40" t="s">
        <v>61</v>
      </c>
      <c r="I10" s="41">
        <f>+IF(H10=[1]Hoja2!$B$27,0.2102,IF(H10=[1]Hoja2!$B$28,0.58,0))</f>
        <v>0.2102</v>
      </c>
      <c r="J10" s="42" t="s">
        <v>62</v>
      </c>
      <c r="K10" s="43">
        <v>6</v>
      </c>
      <c r="L10" s="38">
        <v>2</v>
      </c>
      <c r="M10" s="44">
        <f t="shared" ref="M10:M40" si="0">+P10+R10</f>
        <v>4719780</v>
      </c>
      <c r="N10" s="44">
        <f>+IF(G10=[1]Hoja2!$J$5,IF(AND('[1]Ficha Resumen'!$Q$17=[1]Hoja2!$H$5,Personal!$E10=[1]Hoja2!$B$31),Personal!$J$7*(Personal!$P10+Personal!$R10),IF(AND('[1]Ficha Resumen'!$Q$17=[1]Hoja2!$H$6,Personal!$E10=[1]Hoja2!$B$31),Personal!$J$6*(Personal!$P10+Personal!$R10),0)),0)</f>
        <v>0</v>
      </c>
      <c r="O10" s="45">
        <f>+IF(J10=[1]Hoja2!$B$22,F10/160,IF(Personal!J10=[1]Hoja2!$B$23,F10/80,0))*(1+O$4)</f>
        <v>81250</v>
      </c>
      <c r="P10" s="44">
        <f t="shared" ref="P10:P40" si="1">+O10*L10*4*K10</f>
        <v>3900000</v>
      </c>
      <c r="Q10" s="44">
        <f>+IF(J10=[1]Hoja2!$B$22,F10*I10/160,IF(Personal!J10=[1]Hoja2!$B$23,F10*I10/80,0))*(1+O$4)</f>
        <v>17078.75</v>
      </c>
      <c r="R10" s="44">
        <f t="shared" ref="R10:R40" si="2">+Q10*L10*4*K10</f>
        <v>819780</v>
      </c>
      <c r="S10" s="43">
        <v>6</v>
      </c>
      <c r="T10" s="38">
        <v>2</v>
      </c>
      <c r="U10" s="44">
        <f t="shared" ref="U10:U40" si="3">+X10+Z10</f>
        <v>4875532.74</v>
      </c>
      <c r="V10" s="44">
        <f>IF(G10=[1]Hoja2!$J$5,IF(AND('[1]Ficha Resumen'!$Q$17=[1]Hoja2!$H$5,Personal!$E10=[1]Hoja2!$B$31),Personal!$J$7*(Personal!$X10+Personal!$Z10),IF(AND('[1]Ficha Resumen'!$Q$17=[1]Hoja2!$H$6,Personal!$E10=[1]Hoja2!$B$31),Personal!$J$6*(Personal!$X10+Personal!$Z10),0)),0)</f>
        <v>0</v>
      </c>
      <c r="W10" s="45">
        <f t="shared" ref="W10:W40" si="4">+O10*(1+W$4)</f>
        <v>83931.25</v>
      </c>
      <c r="X10" s="44">
        <f t="shared" ref="X10:X40" si="5">+W10*T10*4*S10</f>
        <v>4028700</v>
      </c>
      <c r="Y10" s="44">
        <f t="shared" ref="Y10:Y40" si="6">+Q10*(1+W$4)</f>
        <v>17642.348749999997</v>
      </c>
      <c r="Z10" s="44">
        <f t="shared" ref="Z10:Z40" si="7">+Y10*T10*4*S10</f>
        <v>846832.73999999987</v>
      </c>
      <c r="AA10" s="43"/>
      <c r="AB10" s="38"/>
      <c r="AC10" s="44">
        <f t="shared" ref="AC10:AC40" si="8">+AF10+AH10</f>
        <v>0</v>
      </c>
      <c r="AD10" s="44">
        <f>IF(G10=[1]Hoja2!$J$5,IF(AND('[1]Ficha Resumen'!$Q$17=[1]Hoja2!$H$5,Personal!$E10=[1]Hoja2!$B$31),Personal!$J$7*(Personal!$AF10+Personal!$AH10),IF(AND('[1]Ficha Resumen'!$Q$17=[1]Hoja2!$H$6,Personal!$E10=[1]Hoja2!$B$31),Personal!$J$6*(Personal!$AF10+Personal!$AH10),0)),0)</f>
        <v>0</v>
      </c>
      <c r="AE10" s="45">
        <f t="shared" ref="AE10:AE40" si="9">+W10*(1+AE$4)</f>
        <v>86533.118749999994</v>
      </c>
      <c r="AF10" s="44">
        <f t="shared" ref="AF10:AF40" si="10">+AE10*AB10*4*AA10</f>
        <v>0</v>
      </c>
      <c r="AG10" s="44">
        <f t="shared" ref="AG10:AG40" si="11">+Y10*(1+AE$4)</f>
        <v>18189.261561249998</v>
      </c>
      <c r="AH10" s="44">
        <f t="shared" ref="AH10:AH40" si="12">+AG10*AB10*4*AA10</f>
        <v>0</v>
      </c>
      <c r="AI10" s="43"/>
      <c r="AJ10" s="38"/>
      <c r="AK10" s="44">
        <f t="shared" ref="AK10:AK40" si="13">+AN10+AP10</f>
        <v>0</v>
      </c>
      <c r="AL10" s="44">
        <f>IF(G10=[1]Hoja2!$J$5,IF(AND('[1]Ficha Resumen'!$Q$17=[1]Hoja2!$H$5,Personal!$E10=[1]Hoja2!$B$31),Personal!$J$7*(Personal!$AN10+Personal!$AP10),IF(AND('[1]Ficha Resumen'!$Q$17=[1]Hoja2!$H$6,Personal!$E10=[1]Hoja2!$B$31),Personal!$J$6*(Personal!$AN10+Personal!$AP10),0)),0)</f>
        <v>0</v>
      </c>
      <c r="AM10" s="45">
        <f t="shared" ref="AM10:AM40" si="14">+AE10*(1+AM$4)</f>
        <v>89215.645431249985</v>
      </c>
      <c r="AN10" s="46">
        <f t="shared" ref="AN10:AN40" si="15">+AM10*AJ10*4*AI10</f>
        <v>0</v>
      </c>
      <c r="AO10" s="44">
        <f t="shared" ref="AO10:AO40" si="16">+AG10*(1+AM$4)</f>
        <v>18753.128669648748</v>
      </c>
      <c r="AP10" s="46">
        <f t="shared" ref="AP10:AP40" si="17">+AO10*AJ10*4*AI10</f>
        <v>0</v>
      </c>
      <c r="AQ10" s="43"/>
      <c r="AR10" s="38"/>
      <c r="AS10" s="44">
        <f t="shared" ref="AS10:AS40" si="18">+AV10+AX10</f>
        <v>0</v>
      </c>
      <c r="AT10" s="44">
        <f>IF(G10=[1]Hoja2!$J$5,IF(AND('[1]Ficha Resumen'!$Q$17=[1]Hoja2!$H$5,Personal!$E10=[1]Hoja2!$B$31),Personal!$J$7*(Personal!$AV10+Personal!$AX10),IF(AND('[1]Ficha Resumen'!$Q$17=[1]Hoja2!$H$6,Personal!$E10=[1]Hoja2!$B$31),Personal!$J$6*(Personal!$AV10+Personal!$AX10),0)),0)</f>
        <v>0</v>
      </c>
      <c r="AU10" s="45">
        <f t="shared" ref="AU10:AU40" si="19">+AM10*(1+AU$4)</f>
        <v>91981.33043961873</v>
      </c>
      <c r="AV10" s="46">
        <f t="shared" ref="AV10:AV40" si="20">+AU10*AR10*4*AQ10</f>
        <v>0</v>
      </c>
      <c r="AW10" s="44">
        <f t="shared" ref="AW10:AW40" si="21">+AO10*(1+AU$4)</f>
        <v>19334.475658407857</v>
      </c>
      <c r="AX10" s="46">
        <f t="shared" ref="AX10:AX40" si="22">+AW10*AR10*4*AQ10</f>
        <v>0</v>
      </c>
      <c r="AY10" s="47">
        <f>+IF(AND(E10=[1]Hoja2!$B$31,(N10+V10+AD10+AL10+AT10)&gt;0),(N10+V10+AD10+AL10+AT10),IF(E10=[1]Hoja2!$B$31,(M10+U10+AC10+AK10+AS10),0))</f>
        <v>0</v>
      </c>
      <c r="AZ10" s="47">
        <f>+IF(E10=[1]Hoja2!$B$31,(M10+U10+AC10+AK10+AS10)-AY10,IF(E10=[1]Hoja2!$B$32,(M10+U10+AC10+AK10+AS10),0))</f>
        <v>0</v>
      </c>
      <c r="BA10" s="47">
        <f>+IF(E10=[1]Hoja2!$B$34,(M10+U10+AC10+AK10+AS10),0)</f>
        <v>9595312.7400000002</v>
      </c>
      <c r="BB10" s="47">
        <f>+IF(E10=[1]Hoja2!$B$33,(M10+U10+AC10+AK10+AS10),0)</f>
        <v>0</v>
      </c>
      <c r="BC10" s="48">
        <f t="shared" ref="BC10:BC40" si="23">+AY10+BA10+BB10+AZ10</f>
        <v>9595312.7400000002</v>
      </c>
      <c r="BD10" s="49">
        <f>+IF(OR(C10=[1]Hoja2!$B$92,C10=[1]Hoja2!$B$93,C10=[1]Hoja2!$B$94),Personal!AY10,0)</f>
        <v>0</v>
      </c>
    </row>
    <row r="11" spans="2:56" x14ac:dyDescent="0.25">
      <c r="B11" s="38" t="s">
        <v>56</v>
      </c>
      <c r="C11" s="38" t="s">
        <v>65</v>
      </c>
      <c r="D11" s="39" t="s">
        <v>66</v>
      </c>
      <c r="E11" s="38" t="s">
        <v>59</v>
      </c>
      <c r="F11" s="40">
        <v>2562000</v>
      </c>
      <c r="G11" s="40" t="s">
        <v>60</v>
      </c>
      <c r="H11" s="40" t="s">
        <v>67</v>
      </c>
      <c r="I11" s="41">
        <f>+IF(H11=[1]Hoja2!$B$27,0.2102,IF(H11=[1]Hoja2!$B$28,0.58,0))</f>
        <v>0.57999999999999996</v>
      </c>
      <c r="J11" s="42" t="s">
        <v>62</v>
      </c>
      <c r="K11" s="43">
        <v>6</v>
      </c>
      <c r="L11" s="38">
        <v>4</v>
      </c>
      <c r="M11" s="44">
        <f t="shared" si="0"/>
        <v>2428776</v>
      </c>
      <c r="N11" s="44">
        <f>+IF(G11=[1]Hoja2!$J$5,IF(AND('[1]Ficha Resumen'!$Q$17=[1]Hoja2!$H$5,Personal!$E11=[1]Hoja2!$B$31),Personal!$J$7*(Personal!$P11+Personal!$R11),IF(AND('[1]Ficha Resumen'!$Q$17=[1]Hoja2!$H$6,Personal!$E11=[1]Hoja2!$B$31),Personal!$J$6*(Personal!$P11+Personal!$R11),0)),0)</f>
        <v>0</v>
      </c>
      <c r="O11" s="45">
        <f>+IF(J11=[1]Hoja2!$B$22,F11/160,IF(Personal!J11=[1]Hoja2!$B$23,F11/80,0))*(1+O$4)</f>
        <v>16012.5</v>
      </c>
      <c r="P11" s="44">
        <f t="shared" si="1"/>
        <v>1537200</v>
      </c>
      <c r="Q11" s="44">
        <f>+IF(J11=[1]Hoja2!$B$22,F11*I11/160,IF(Personal!J11=[1]Hoja2!$B$23,F11*I11/80,0))*(1+O$4)</f>
        <v>9287.25</v>
      </c>
      <c r="R11" s="44">
        <f t="shared" si="2"/>
        <v>891576</v>
      </c>
      <c r="S11" s="43">
        <v>6</v>
      </c>
      <c r="T11" s="38">
        <v>4</v>
      </c>
      <c r="U11" s="44">
        <f t="shared" si="3"/>
        <v>2508925.608</v>
      </c>
      <c r="V11" s="44">
        <f>IF(G11=[1]Hoja2!$J$5,IF(AND('[1]Ficha Resumen'!$Q$17=[1]Hoja2!$H$5,Personal!$E11=[1]Hoja2!$B$31),Personal!$J$7*(Personal!$X11+Personal!$Z11),IF(AND('[1]Ficha Resumen'!$Q$17=[1]Hoja2!$H$6,Personal!$E11=[1]Hoja2!$B$31),Personal!$J$6*(Personal!$X11+Personal!$Z11),0)),0)</f>
        <v>0</v>
      </c>
      <c r="W11" s="45">
        <f t="shared" si="4"/>
        <v>16540.912499999999</v>
      </c>
      <c r="X11" s="44">
        <f t="shared" si="5"/>
        <v>1587927.5999999999</v>
      </c>
      <c r="Y11" s="44">
        <f t="shared" si="6"/>
        <v>9593.7292499999985</v>
      </c>
      <c r="Z11" s="44">
        <f t="shared" si="7"/>
        <v>920998.00799999991</v>
      </c>
      <c r="AA11" s="43"/>
      <c r="AB11" s="38"/>
      <c r="AC11" s="44">
        <f t="shared" si="8"/>
        <v>0</v>
      </c>
      <c r="AD11" s="44">
        <f>IF(G11=[1]Hoja2!$J$5,IF(AND('[1]Ficha Resumen'!$Q$17=[1]Hoja2!$H$5,Personal!$E11=[1]Hoja2!$B$31),Personal!$J$7*(Personal!$AF11+Personal!$AH11),IF(AND('[1]Ficha Resumen'!$Q$17=[1]Hoja2!$H$6,Personal!$E11=[1]Hoja2!$B$31),Personal!$J$6*(Personal!$AF11+Personal!$AH11),0)),0)</f>
        <v>0</v>
      </c>
      <c r="AE11" s="45">
        <f t="shared" si="9"/>
        <v>17053.680787499998</v>
      </c>
      <c r="AF11" s="44">
        <f t="shared" si="10"/>
        <v>0</v>
      </c>
      <c r="AG11" s="44">
        <f t="shared" si="11"/>
        <v>9891.1348567499972</v>
      </c>
      <c r="AH11" s="44">
        <f t="shared" si="12"/>
        <v>0</v>
      </c>
      <c r="AI11" s="43"/>
      <c r="AJ11" s="38"/>
      <c r="AK11" s="44">
        <f t="shared" si="13"/>
        <v>0</v>
      </c>
      <c r="AL11" s="44">
        <f>IF(G11=[1]Hoja2!$J$5,IF(AND('[1]Ficha Resumen'!$Q$17=[1]Hoja2!$H$5,Personal!$E11=[1]Hoja2!$B$31),Personal!$J$7*(Personal!$AN11+Personal!$AP11),IF(AND('[1]Ficha Resumen'!$Q$17=[1]Hoja2!$H$6,Personal!$E11=[1]Hoja2!$B$31),Personal!$J$6*(Personal!$AN11+Personal!$AP11),0)),0)</f>
        <v>0</v>
      </c>
      <c r="AM11" s="45">
        <f t="shared" si="14"/>
        <v>17582.344891912497</v>
      </c>
      <c r="AN11" s="46">
        <f t="shared" si="15"/>
        <v>0</v>
      </c>
      <c r="AO11" s="44">
        <f t="shared" si="16"/>
        <v>10197.760037309246</v>
      </c>
      <c r="AP11" s="46">
        <f t="shared" si="17"/>
        <v>0</v>
      </c>
      <c r="AQ11" s="43"/>
      <c r="AR11" s="38"/>
      <c r="AS11" s="44">
        <f t="shared" si="18"/>
        <v>0</v>
      </c>
      <c r="AT11" s="44">
        <f>IF(G11=[1]Hoja2!$J$5,IF(AND('[1]Ficha Resumen'!$Q$17=[1]Hoja2!$H$5,Personal!$E11=[1]Hoja2!$B$31),Personal!$J$7*(Personal!$AV11+Personal!$AX11),IF(AND('[1]Ficha Resumen'!$Q$17=[1]Hoja2!$H$6,Personal!$E11=[1]Hoja2!$B$31),Personal!$J$6*(Personal!$AV11+Personal!$AX11),0)),0)</f>
        <v>0</v>
      </c>
      <c r="AU11" s="45">
        <f t="shared" si="19"/>
        <v>18127.397583561782</v>
      </c>
      <c r="AV11" s="46">
        <f t="shared" si="20"/>
        <v>0</v>
      </c>
      <c r="AW11" s="44">
        <f t="shared" si="21"/>
        <v>10513.890598465832</v>
      </c>
      <c r="AX11" s="46">
        <f t="shared" si="22"/>
        <v>0</v>
      </c>
      <c r="AY11" s="47">
        <f>+IF(AND(E11=[1]Hoja2!$B$31,(N11+V11+AD11+AL11+AT11)&gt;0),(N11+V11+AD11+AL11+AT11),IF(E11=[1]Hoja2!$B$31,(M11+U11+AC11+AK11+AS11),0))</f>
        <v>0</v>
      </c>
      <c r="AZ11" s="47">
        <f>+IF(E11=[1]Hoja2!$B$31,(M11+U11+AC11+AK11+AS11)-AY11,IF(E11=[1]Hoja2!$B$32,(M11+U11+AC11+AK11+AS11),0))</f>
        <v>0</v>
      </c>
      <c r="BA11" s="47">
        <f>+IF(E11=[1]Hoja2!$B$34,(M11+U11+AC11+AK11+AS11),0)</f>
        <v>4937701.608</v>
      </c>
      <c r="BB11" s="47">
        <f>+IF(E11=[1]Hoja2!$B$33,(M11+U11+AC11+AK11+AS11),0)</f>
        <v>0</v>
      </c>
      <c r="BC11" s="48">
        <f t="shared" si="23"/>
        <v>4937701.608</v>
      </c>
      <c r="BD11" s="49">
        <f>+IF(OR(C11=[1]Hoja2!$B$92,C11=[1]Hoja2!$B$93,C11=[1]Hoja2!$B$94),Personal!AY11,0)</f>
        <v>0</v>
      </c>
    </row>
    <row r="12" spans="2:56" x14ac:dyDescent="0.25">
      <c r="B12" s="38"/>
      <c r="C12" s="38"/>
      <c r="D12" s="39"/>
      <c r="E12" s="38"/>
      <c r="F12" s="40"/>
      <c r="G12" s="40"/>
      <c r="H12" s="40"/>
      <c r="I12" s="41">
        <f>+IF(H12=[1]Hoja2!$B$27,0.2102,IF(H12=[1]Hoja2!$B$28,0.58,0))</f>
        <v>0</v>
      </c>
      <c r="J12" s="42"/>
      <c r="K12" s="43"/>
      <c r="L12" s="38"/>
      <c r="M12" s="44">
        <f t="shared" si="0"/>
        <v>0</v>
      </c>
      <c r="N12" s="44">
        <f>+IF(G12=[1]Hoja2!$J$5,IF(AND('[1]Ficha Resumen'!$Q$17=[1]Hoja2!$H$5,Personal!$E12=[1]Hoja2!$B$31),Personal!$J$7*(Personal!$P12+Personal!$R12),IF(AND('[1]Ficha Resumen'!$Q$17=[1]Hoja2!$H$6,Personal!$E12=[1]Hoja2!$B$31),Personal!$J$6*(Personal!$P12+Personal!$R12),0)),0)</f>
        <v>0</v>
      </c>
      <c r="O12" s="45">
        <f>+IF(J12=[1]Hoja2!$B$22,F12/160,IF(Personal!J12=[1]Hoja2!$B$23,F12/80,0))*(1+O$4)</f>
        <v>0</v>
      </c>
      <c r="P12" s="44">
        <f t="shared" si="1"/>
        <v>0</v>
      </c>
      <c r="Q12" s="44">
        <f>+IF(J12=[1]Hoja2!$B$22,F12*I12/160,IF(Personal!J12=[1]Hoja2!$B$23,F12*I12/80,0))*(1+O$4)</f>
        <v>0</v>
      </c>
      <c r="R12" s="44">
        <f t="shared" si="2"/>
        <v>0</v>
      </c>
      <c r="S12" s="43"/>
      <c r="T12" s="38"/>
      <c r="U12" s="44">
        <f t="shared" si="3"/>
        <v>0</v>
      </c>
      <c r="V12" s="44">
        <f>IF(G12=[1]Hoja2!$J$5,IF(AND('[1]Ficha Resumen'!$Q$17=[1]Hoja2!$H$5,Personal!$E12=[1]Hoja2!$B$31),Personal!$J$7*(Personal!$X12+Personal!$Z12),IF(AND('[1]Ficha Resumen'!$Q$17=[1]Hoja2!$H$6,Personal!$E12=[1]Hoja2!$B$31),Personal!$J$6*(Personal!$X12+Personal!$Z12),0)),0)</f>
        <v>0</v>
      </c>
      <c r="W12" s="45">
        <f t="shared" si="4"/>
        <v>0</v>
      </c>
      <c r="X12" s="44">
        <f t="shared" si="5"/>
        <v>0</v>
      </c>
      <c r="Y12" s="44">
        <f t="shared" si="6"/>
        <v>0</v>
      </c>
      <c r="Z12" s="44">
        <f t="shared" si="7"/>
        <v>0</v>
      </c>
      <c r="AA12" s="43"/>
      <c r="AB12" s="38"/>
      <c r="AC12" s="44">
        <f t="shared" si="8"/>
        <v>0</v>
      </c>
      <c r="AD12" s="44">
        <f>IF(G12=[1]Hoja2!$J$5,IF(AND('[1]Ficha Resumen'!$Q$17=[1]Hoja2!$H$5,Personal!$E12=[1]Hoja2!$B$31),Personal!$J$7*(Personal!$AF12+Personal!$AH12),IF(AND('[1]Ficha Resumen'!$Q$17=[1]Hoja2!$H$6,Personal!$E12=[1]Hoja2!$B$31),Personal!$J$6*(Personal!$AF12+Personal!$AH12),0)),0)</f>
        <v>0</v>
      </c>
      <c r="AE12" s="45">
        <f t="shared" si="9"/>
        <v>0</v>
      </c>
      <c r="AF12" s="44">
        <f t="shared" si="10"/>
        <v>0</v>
      </c>
      <c r="AG12" s="44">
        <f t="shared" si="11"/>
        <v>0</v>
      </c>
      <c r="AH12" s="44">
        <f t="shared" si="12"/>
        <v>0</v>
      </c>
      <c r="AI12" s="43"/>
      <c r="AJ12" s="38"/>
      <c r="AK12" s="44">
        <f t="shared" si="13"/>
        <v>0</v>
      </c>
      <c r="AL12" s="44">
        <f>IF(G12=[1]Hoja2!$J$5,IF(AND('[1]Ficha Resumen'!$Q$17=[1]Hoja2!$H$5,Personal!$E12=[1]Hoja2!$B$31),Personal!$J$7*(Personal!$AN12+Personal!$AP12),IF(AND('[1]Ficha Resumen'!$Q$17=[1]Hoja2!$H$6,Personal!$E12=[1]Hoja2!$B$31),Personal!$J$6*(Personal!$AN12+Personal!$AP12),0)),0)</f>
        <v>0</v>
      </c>
      <c r="AM12" s="45">
        <f t="shared" si="14"/>
        <v>0</v>
      </c>
      <c r="AN12" s="46">
        <f t="shared" si="15"/>
        <v>0</v>
      </c>
      <c r="AO12" s="44">
        <f t="shared" si="16"/>
        <v>0</v>
      </c>
      <c r="AP12" s="46">
        <f t="shared" si="17"/>
        <v>0</v>
      </c>
      <c r="AQ12" s="43"/>
      <c r="AR12" s="38"/>
      <c r="AS12" s="44">
        <f t="shared" si="18"/>
        <v>0</v>
      </c>
      <c r="AT12" s="44">
        <f>IF(G12=[1]Hoja2!$J$5,IF(AND('[1]Ficha Resumen'!$Q$17=[1]Hoja2!$H$5,Personal!$E12=[1]Hoja2!$B$31),Personal!$J$7*(Personal!$AV12+Personal!$AX12),IF(AND('[1]Ficha Resumen'!$Q$17=[1]Hoja2!$H$6,Personal!$E12=[1]Hoja2!$B$31),Personal!$J$6*(Personal!$AV12+Personal!$AX12),0)),0)</f>
        <v>0</v>
      </c>
      <c r="AU12" s="45">
        <f t="shared" si="19"/>
        <v>0</v>
      </c>
      <c r="AV12" s="46">
        <f t="shared" si="20"/>
        <v>0</v>
      </c>
      <c r="AW12" s="44">
        <f t="shared" si="21"/>
        <v>0</v>
      </c>
      <c r="AX12" s="46">
        <f t="shared" si="22"/>
        <v>0</v>
      </c>
      <c r="AY12" s="47">
        <f>+IF(AND(E12=[1]Hoja2!$B$31,(N12+V12+AD12+AL12+AT12)&gt;0),(N12+V12+AD12+AL12+AT12),IF(E12=[1]Hoja2!$B$31,(M12+U12+AC12+AK12+AS12),0))</f>
        <v>0</v>
      </c>
      <c r="AZ12" s="47">
        <f>+IF(E12=[1]Hoja2!$B$31,(M12+U12+AC12+AK12+AS12)-AY12,IF(E12=[1]Hoja2!$B$32,(M12+U12+AC12+AK12+AS12),0))</f>
        <v>0</v>
      </c>
      <c r="BA12" s="47">
        <f>+IF(E12=[1]Hoja2!$B$34,(M12+U12+AC12+AK12+AS12),0)</f>
        <v>0</v>
      </c>
      <c r="BB12" s="47">
        <f>+IF(E12=[1]Hoja2!$B$33,(M12+U12+AC12+AK12+AS12),0)</f>
        <v>0</v>
      </c>
      <c r="BC12" s="48">
        <f t="shared" si="23"/>
        <v>0</v>
      </c>
      <c r="BD12" s="49">
        <f>+IF(OR(C12=[1]Hoja2!$B$92,C12=[1]Hoja2!$B$93,C12=[1]Hoja2!$B$94),Personal!AY12,0)</f>
        <v>0</v>
      </c>
    </row>
    <row r="13" spans="2:56" x14ac:dyDescent="0.25">
      <c r="B13" s="38"/>
      <c r="C13" s="38"/>
      <c r="D13" s="39"/>
      <c r="E13" s="38"/>
      <c r="F13" s="40"/>
      <c r="G13" s="40"/>
      <c r="H13" s="40"/>
      <c r="I13" s="41">
        <f>+IF(H13=[1]Hoja2!$B$27,0.2102,IF(H13=[1]Hoja2!$B$28,0.58,0))</f>
        <v>0</v>
      </c>
      <c r="J13" s="42"/>
      <c r="K13" s="43"/>
      <c r="L13" s="38"/>
      <c r="M13" s="44">
        <f t="shared" si="0"/>
        <v>0</v>
      </c>
      <c r="N13" s="44">
        <f>+IF(G13=[1]Hoja2!$J$5,IF(AND('[1]Ficha Resumen'!$Q$17=[1]Hoja2!$H$5,Personal!$E13=[1]Hoja2!$B$31),Personal!$J$7*(Personal!$P13+Personal!$R13),IF(AND('[1]Ficha Resumen'!$Q$17=[1]Hoja2!$H$6,Personal!$E13=[1]Hoja2!$B$31),Personal!$J$6*(Personal!$P13+Personal!$R13),0)),0)</f>
        <v>0</v>
      </c>
      <c r="O13" s="45">
        <f>+IF(J13=[1]Hoja2!$B$22,F13/160,IF(Personal!J13=[1]Hoja2!$B$23,F13/80,0))*(1+O$4)</f>
        <v>0</v>
      </c>
      <c r="P13" s="44">
        <f t="shared" si="1"/>
        <v>0</v>
      </c>
      <c r="Q13" s="44">
        <f>+IF(J13=[1]Hoja2!$B$22,F13*I13/160,IF(Personal!J13=[1]Hoja2!$B$23,F13*I13/80,0))*(1+O$4)</f>
        <v>0</v>
      </c>
      <c r="R13" s="44">
        <f t="shared" si="2"/>
        <v>0</v>
      </c>
      <c r="S13" s="43"/>
      <c r="T13" s="38"/>
      <c r="U13" s="44">
        <f t="shared" si="3"/>
        <v>0</v>
      </c>
      <c r="V13" s="44">
        <f>IF(G13=[1]Hoja2!$J$5,IF(AND('[1]Ficha Resumen'!$Q$17=[1]Hoja2!$H$5,Personal!$E13=[1]Hoja2!$B$31),Personal!$J$7*(Personal!$X13+Personal!$Z13),IF(AND('[1]Ficha Resumen'!$Q$17=[1]Hoja2!$H$6,Personal!$E13=[1]Hoja2!$B$31),Personal!$J$6*(Personal!$X13+Personal!$Z13),0)),0)</f>
        <v>0</v>
      </c>
      <c r="W13" s="45">
        <f t="shared" si="4"/>
        <v>0</v>
      </c>
      <c r="X13" s="44">
        <f t="shared" si="5"/>
        <v>0</v>
      </c>
      <c r="Y13" s="44">
        <f t="shared" si="6"/>
        <v>0</v>
      </c>
      <c r="Z13" s="44">
        <f t="shared" si="7"/>
        <v>0</v>
      </c>
      <c r="AA13" s="43"/>
      <c r="AB13" s="38"/>
      <c r="AC13" s="44">
        <f t="shared" si="8"/>
        <v>0</v>
      </c>
      <c r="AD13" s="44">
        <f>IF(G13=[1]Hoja2!$J$5,IF(AND('[1]Ficha Resumen'!$Q$17=[1]Hoja2!$H$5,Personal!$E13=[1]Hoja2!$B$31),Personal!$J$7*(Personal!$AF13+Personal!$AH13),IF(AND('[1]Ficha Resumen'!$Q$17=[1]Hoja2!$H$6,Personal!$E13=[1]Hoja2!$B$31),Personal!$J$6*(Personal!$AF13+Personal!$AH13),0)),0)</f>
        <v>0</v>
      </c>
      <c r="AE13" s="45">
        <f t="shared" si="9"/>
        <v>0</v>
      </c>
      <c r="AF13" s="44">
        <f t="shared" si="10"/>
        <v>0</v>
      </c>
      <c r="AG13" s="44">
        <f t="shared" si="11"/>
        <v>0</v>
      </c>
      <c r="AH13" s="44">
        <f t="shared" si="12"/>
        <v>0</v>
      </c>
      <c r="AI13" s="43"/>
      <c r="AJ13" s="38"/>
      <c r="AK13" s="44">
        <f t="shared" si="13"/>
        <v>0</v>
      </c>
      <c r="AL13" s="44">
        <f>IF(G13=[1]Hoja2!$J$5,IF(AND('[1]Ficha Resumen'!$Q$17=[1]Hoja2!$H$5,Personal!$E13=[1]Hoja2!$B$31),Personal!$J$7*(Personal!$AN13+Personal!$AP13),IF(AND('[1]Ficha Resumen'!$Q$17=[1]Hoja2!$H$6,Personal!$E13=[1]Hoja2!$B$31),Personal!$J$6*(Personal!$AN13+Personal!$AP13),0)),0)</f>
        <v>0</v>
      </c>
      <c r="AM13" s="45">
        <f t="shared" si="14"/>
        <v>0</v>
      </c>
      <c r="AN13" s="46">
        <f t="shared" si="15"/>
        <v>0</v>
      </c>
      <c r="AO13" s="44">
        <f t="shared" si="16"/>
        <v>0</v>
      </c>
      <c r="AP13" s="46">
        <f t="shared" si="17"/>
        <v>0</v>
      </c>
      <c r="AQ13" s="43"/>
      <c r="AR13" s="38"/>
      <c r="AS13" s="44">
        <f t="shared" si="18"/>
        <v>0</v>
      </c>
      <c r="AT13" s="44">
        <f>IF(G13=[1]Hoja2!$J$5,IF(AND('[1]Ficha Resumen'!$Q$17=[1]Hoja2!$H$5,Personal!$E13=[1]Hoja2!$B$31),Personal!$J$7*(Personal!$AV13+Personal!$AX13),IF(AND('[1]Ficha Resumen'!$Q$17=[1]Hoja2!$H$6,Personal!$E13=[1]Hoja2!$B$31),Personal!$J$6*(Personal!$AV13+Personal!$AX13),0)),0)</f>
        <v>0</v>
      </c>
      <c r="AU13" s="45">
        <f t="shared" si="19"/>
        <v>0</v>
      </c>
      <c r="AV13" s="46">
        <f t="shared" si="20"/>
        <v>0</v>
      </c>
      <c r="AW13" s="44">
        <f t="shared" si="21"/>
        <v>0</v>
      </c>
      <c r="AX13" s="46">
        <f t="shared" si="22"/>
        <v>0</v>
      </c>
      <c r="AY13" s="47">
        <f>+IF(AND(E13=[1]Hoja2!$B$31,(N13+V13+AD13+AL13+AT13)&gt;0),(N13+V13+AD13+AL13+AT13),IF(E13=[1]Hoja2!$B$31,(M13+U13+AC13+AK13+AS13),0))</f>
        <v>0</v>
      </c>
      <c r="AZ13" s="47">
        <f>+IF(E13=[1]Hoja2!$B$31,(M13+U13+AC13+AK13+AS13)-AY13,IF(E13=[1]Hoja2!$B$32,(M13+U13+AC13+AK13+AS13),0))</f>
        <v>0</v>
      </c>
      <c r="BA13" s="47">
        <f>+IF(E13=[1]Hoja2!$B$34,(M13+U13+AC13+AK13+AS13),0)</f>
        <v>0</v>
      </c>
      <c r="BB13" s="47">
        <f>+IF(E13=[1]Hoja2!$B$33,(M13+U13+AC13+AK13+AS13),0)</f>
        <v>0</v>
      </c>
      <c r="BC13" s="48">
        <f t="shared" si="23"/>
        <v>0</v>
      </c>
      <c r="BD13" s="49">
        <f>+IF(OR(C13=[1]Hoja2!$B$92,C13=[1]Hoja2!$B$93,C13=[1]Hoja2!$B$94),Personal!AY13,0)</f>
        <v>0</v>
      </c>
    </row>
    <row r="14" spans="2:56" x14ac:dyDescent="0.25">
      <c r="B14" s="38"/>
      <c r="C14" s="38"/>
      <c r="D14" s="39"/>
      <c r="E14" s="38"/>
      <c r="F14" s="40"/>
      <c r="G14" s="40"/>
      <c r="H14" s="40"/>
      <c r="I14" s="41">
        <f>+IF(H14=[1]Hoja2!$B$27,0.2102,IF(H14=[1]Hoja2!$B$28,0.58,0))</f>
        <v>0</v>
      </c>
      <c r="J14" s="42"/>
      <c r="K14" s="43"/>
      <c r="L14" s="38"/>
      <c r="M14" s="44">
        <f t="shared" si="0"/>
        <v>0</v>
      </c>
      <c r="N14" s="44">
        <f>+IF(G14=[1]Hoja2!$J$5,IF(AND('[1]Ficha Resumen'!$Q$17=[1]Hoja2!$H$5,Personal!$E14=[1]Hoja2!$B$31),Personal!$J$7*(Personal!$P14+Personal!$R14),IF(AND('[1]Ficha Resumen'!$Q$17=[1]Hoja2!$H$6,Personal!$E14=[1]Hoja2!$B$31),Personal!$J$6*(Personal!$P14+Personal!$R14),0)),0)</f>
        <v>0</v>
      </c>
      <c r="O14" s="45">
        <f>+IF(J14=[1]Hoja2!$B$22,F14/160,IF(Personal!J14=[1]Hoja2!$B$23,F14/80,0))*(1+O$4)</f>
        <v>0</v>
      </c>
      <c r="P14" s="44">
        <f t="shared" si="1"/>
        <v>0</v>
      </c>
      <c r="Q14" s="44">
        <f>+IF(J14=[1]Hoja2!$B$22,F14*I14/160,IF(Personal!J14=[1]Hoja2!$B$23,F14*I14/80,0))*(1+O$4)</f>
        <v>0</v>
      </c>
      <c r="R14" s="44">
        <f t="shared" si="2"/>
        <v>0</v>
      </c>
      <c r="S14" s="43"/>
      <c r="T14" s="38"/>
      <c r="U14" s="44">
        <f t="shared" si="3"/>
        <v>0</v>
      </c>
      <c r="V14" s="44">
        <f>IF(G14=[1]Hoja2!$J$5,IF(AND('[1]Ficha Resumen'!$Q$17=[1]Hoja2!$H$5,Personal!$E14=[1]Hoja2!$B$31),Personal!$J$7*(Personal!$X14+Personal!$Z14),IF(AND('[1]Ficha Resumen'!$Q$17=[1]Hoja2!$H$6,Personal!$E14=[1]Hoja2!$B$31),Personal!$J$6*(Personal!$X14+Personal!$Z14),0)),0)</f>
        <v>0</v>
      </c>
      <c r="W14" s="45">
        <f t="shared" si="4"/>
        <v>0</v>
      </c>
      <c r="X14" s="44">
        <f t="shared" si="5"/>
        <v>0</v>
      </c>
      <c r="Y14" s="44">
        <f t="shared" si="6"/>
        <v>0</v>
      </c>
      <c r="Z14" s="44">
        <f t="shared" si="7"/>
        <v>0</v>
      </c>
      <c r="AA14" s="43"/>
      <c r="AB14" s="38"/>
      <c r="AC14" s="44">
        <f t="shared" si="8"/>
        <v>0</v>
      </c>
      <c r="AD14" s="44">
        <f>IF(G14=[1]Hoja2!$J$5,IF(AND('[1]Ficha Resumen'!$Q$17=[1]Hoja2!$H$5,Personal!$E14=[1]Hoja2!$B$31),Personal!$J$7*(Personal!$AF14+Personal!$AH14),IF(AND('[1]Ficha Resumen'!$Q$17=[1]Hoja2!$H$6,Personal!$E14=[1]Hoja2!$B$31),Personal!$J$6*(Personal!$AF14+Personal!$AH14),0)),0)</f>
        <v>0</v>
      </c>
      <c r="AE14" s="45">
        <f t="shared" si="9"/>
        <v>0</v>
      </c>
      <c r="AF14" s="44">
        <f t="shared" si="10"/>
        <v>0</v>
      </c>
      <c r="AG14" s="44">
        <f t="shared" si="11"/>
        <v>0</v>
      </c>
      <c r="AH14" s="44">
        <f t="shared" si="12"/>
        <v>0</v>
      </c>
      <c r="AI14" s="43"/>
      <c r="AJ14" s="38"/>
      <c r="AK14" s="44">
        <f t="shared" si="13"/>
        <v>0</v>
      </c>
      <c r="AL14" s="44">
        <f>IF(G14=[1]Hoja2!$J$5,IF(AND('[1]Ficha Resumen'!$Q$17=[1]Hoja2!$H$5,Personal!$E14=[1]Hoja2!$B$31),Personal!$J$7*(Personal!$AN14+Personal!$AP14),IF(AND('[1]Ficha Resumen'!$Q$17=[1]Hoja2!$H$6,Personal!$E14=[1]Hoja2!$B$31),Personal!$J$6*(Personal!$AN14+Personal!$AP14),0)),0)</f>
        <v>0</v>
      </c>
      <c r="AM14" s="45">
        <f t="shared" si="14"/>
        <v>0</v>
      </c>
      <c r="AN14" s="46">
        <f t="shared" si="15"/>
        <v>0</v>
      </c>
      <c r="AO14" s="44">
        <f t="shared" si="16"/>
        <v>0</v>
      </c>
      <c r="AP14" s="46">
        <f t="shared" si="17"/>
        <v>0</v>
      </c>
      <c r="AQ14" s="43"/>
      <c r="AR14" s="38"/>
      <c r="AS14" s="44">
        <f t="shared" si="18"/>
        <v>0</v>
      </c>
      <c r="AT14" s="44">
        <f>IF(G14=[1]Hoja2!$J$5,IF(AND('[1]Ficha Resumen'!$Q$17=[1]Hoja2!$H$5,Personal!$E14=[1]Hoja2!$B$31),Personal!$J$7*(Personal!$AV14+Personal!$AX14),IF(AND('[1]Ficha Resumen'!$Q$17=[1]Hoja2!$H$6,Personal!$E14=[1]Hoja2!$B$31),Personal!$J$6*(Personal!$AV14+Personal!$AX14),0)),0)</f>
        <v>0</v>
      </c>
      <c r="AU14" s="45">
        <f t="shared" si="19"/>
        <v>0</v>
      </c>
      <c r="AV14" s="46">
        <f t="shared" si="20"/>
        <v>0</v>
      </c>
      <c r="AW14" s="44">
        <f t="shared" si="21"/>
        <v>0</v>
      </c>
      <c r="AX14" s="46">
        <f t="shared" si="22"/>
        <v>0</v>
      </c>
      <c r="AY14" s="47">
        <f>+IF(AND(E14=[1]Hoja2!$B$31,(N14+V14+AD14+AL14+AT14)&gt;0),(N14+V14+AD14+AL14+AT14),IF(E14=[1]Hoja2!$B$31,(M14+U14+AC14+AK14+AS14),0))</f>
        <v>0</v>
      </c>
      <c r="AZ14" s="47">
        <f>+IF(E14=[1]Hoja2!$B$31,(M14+U14+AC14+AK14+AS14)-AY14,IF(E14=[1]Hoja2!$B$32,(M14+U14+AC14+AK14+AS14),0))</f>
        <v>0</v>
      </c>
      <c r="BA14" s="47">
        <f>+IF(E14=[1]Hoja2!$B$34,(M14+U14+AC14+AK14+AS14),0)</f>
        <v>0</v>
      </c>
      <c r="BB14" s="47">
        <f>+IF(E14=[1]Hoja2!$B$33,(M14+U14+AC14+AK14+AS14),0)</f>
        <v>0</v>
      </c>
      <c r="BC14" s="48">
        <f t="shared" si="23"/>
        <v>0</v>
      </c>
      <c r="BD14" s="49">
        <f>+IF(OR(C14=[1]Hoja2!$B$92,C14=[1]Hoja2!$B$93,C14=[1]Hoja2!$B$94),Personal!AY14,0)</f>
        <v>0</v>
      </c>
    </row>
    <row r="15" spans="2:56" x14ac:dyDescent="0.25">
      <c r="B15" s="38"/>
      <c r="C15" s="38"/>
      <c r="D15" s="39"/>
      <c r="E15" s="38"/>
      <c r="F15" s="40"/>
      <c r="G15" s="40"/>
      <c r="H15" s="40"/>
      <c r="I15" s="41">
        <f>+IF(H15=[1]Hoja2!$B$27,0.2102,IF(H15=[1]Hoja2!$B$28,0.58,0))</f>
        <v>0</v>
      </c>
      <c r="J15" s="42"/>
      <c r="K15" s="43"/>
      <c r="L15" s="38"/>
      <c r="M15" s="44">
        <f t="shared" si="0"/>
        <v>0</v>
      </c>
      <c r="N15" s="44">
        <f>+IF(G15=[1]Hoja2!$J$5,IF(AND('[1]Ficha Resumen'!$Q$17=[1]Hoja2!$H$5,Personal!$E15=[1]Hoja2!$B$31),Personal!$J$7*(Personal!$P15+Personal!$R15),IF(AND('[1]Ficha Resumen'!$Q$17=[1]Hoja2!$H$6,Personal!$E15=[1]Hoja2!$B$31),Personal!$J$6*(Personal!$P15+Personal!$R15),0)),0)</f>
        <v>0</v>
      </c>
      <c r="O15" s="45">
        <f>+IF(J15=[1]Hoja2!$B$22,F15/160,IF(Personal!J15=[1]Hoja2!$B$23,F15/80,0))*(1+O$4)</f>
        <v>0</v>
      </c>
      <c r="P15" s="44">
        <f t="shared" si="1"/>
        <v>0</v>
      </c>
      <c r="Q15" s="44">
        <f>+IF(J15=[1]Hoja2!$B$22,F15*I15/160,IF(Personal!J15=[1]Hoja2!$B$23,F15*I15/80,0))*(1+O$4)</f>
        <v>0</v>
      </c>
      <c r="R15" s="44">
        <f t="shared" si="2"/>
        <v>0</v>
      </c>
      <c r="S15" s="43"/>
      <c r="T15" s="38"/>
      <c r="U15" s="44">
        <f t="shared" si="3"/>
        <v>0</v>
      </c>
      <c r="V15" s="44">
        <f>IF(G15=[1]Hoja2!$J$5,IF(AND('[1]Ficha Resumen'!$Q$17=[1]Hoja2!$H$5,Personal!$E15=[1]Hoja2!$B$31),Personal!$J$7*(Personal!$X15+Personal!$Z15),IF(AND('[1]Ficha Resumen'!$Q$17=[1]Hoja2!$H$6,Personal!$E15=[1]Hoja2!$B$31),Personal!$J$6*(Personal!$X15+Personal!$Z15),0)),0)</f>
        <v>0</v>
      </c>
      <c r="W15" s="45">
        <f t="shared" si="4"/>
        <v>0</v>
      </c>
      <c r="X15" s="44">
        <f t="shared" si="5"/>
        <v>0</v>
      </c>
      <c r="Y15" s="44">
        <f t="shared" si="6"/>
        <v>0</v>
      </c>
      <c r="Z15" s="44">
        <f t="shared" si="7"/>
        <v>0</v>
      </c>
      <c r="AA15" s="43"/>
      <c r="AB15" s="38"/>
      <c r="AC15" s="44">
        <f t="shared" si="8"/>
        <v>0</v>
      </c>
      <c r="AD15" s="44">
        <f>IF(G15=[1]Hoja2!$J$5,IF(AND('[1]Ficha Resumen'!$Q$17=[1]Hoja2!$H$5,Personal!$E15=[1]Hoja2!$B$31),Personal!$J$7*(Personal!$AF15+Personal!$AH15),IF(AND('[1]Ficha Resumen'!$Q$17=[1]Hoja2!$H$6,Personal!$E15=[1]Hoja2!$B$31),Personal!$J$6*(Personal!$AF15+Personal!$AH15),0)),0)</f>
        <v>0</v>
      </c>
      <c r="AE15" s="45">
        <f t="shared" si="9"/>
        <v>0</v>
      </c>
      <c r="AF15" s="44">
        <f t="shared" si="10"/>
        <v>0</v>
      </c>
      <c r="AG15" s="44">
        <f t="shared" si="11"/>
        <v>0</v>
      </c>
      <c r="AH15" s="44">
        <f t="shared" si="12"/>
        <v>0</v>
      </c>
      <c r="AI15" s="43"/>
      <c r="AJ15" s="38"/>
      <c r="AK15" s="44">
        <f t="shared" si="13"/>
        <v>0</v>
      </c>
      <c r="AL15" s="44">
        <f>IF(G15=[1]Hoja2!$J$5,IF(AND('[1]Ficha Resumen'!$Q$17=[1]Hoja2!$H$5,Personal!$E15=[1]Hoja2!$B$31),Personal!$J$7*(Personal!$AN15+Personal!$AP15),IF(AND('[1]Ficha Resumen'!$Q$17=[1]Hoja2!$H$6,Personal!$E15=[1]Hoja2!$B$31),Personal!$J$6*(Personal!$AN15+Personal!$AP15),0)),0)</f>
        <v>0</v>
      </c>
      <c r="AM15" s="45">
        <f t="shared" si="14"/>
        <v>0</v>
      </c>
      <c r="AN15" s="46">
        <f t="shared" si="15"/>
        <v>0</v>
      </c>
      <c r="AO15" s="44">
        <f t="shared" si="16"/>
        <v>0</v>
      </c>
      <c r="AP15" s="46">
        <f t="shared" si="17"/>
        <v>0</v>
      </c>
      <c r="AQ15" s="43"/>
      <c r="AR15" s="38"/>
      <c r="AS15" s="44">
        <f t="shared" si="18"/>
        <v>0</v>
      </c>
      <c r="AT15" s="44">
        <f>IF(G15=[1]Hoja2!$J$5,IF(AND('[1]Ficha Resumen'!$Q$17=[1]Hoja2!$H$5,Personal!$E15=[1]Hoja2!$B$31),Personal!$J$7*(Personal!$AV15+Personal!$AX15),IF(AND('[1]Ficha Resumen'!$Q$17=[1]Hoja2!$H$6,Personal!$E15=[1]Hoja2!$B$31),Personal!$J$6*(Personal!$AV15+Personal!$AX15),0)),0)</f>
        <v>0</v>
      </c>
      <c r="AU15" s="45">
        <f t="shared" si="19"/>
        <v>0</v>
      </c>
      <c r="AV15" s="46">
        <f t="shared" si="20"/>
        <v>0</v>
      </c>
      <c r="AW15" s="44">
        <f t="shared" si="21"/>
        <v>0</v>
      </c>
      <c r="AX15" s="46">
        <f t="shared" si="22"/>
        <v>0</v>
      </c>
      <c r="AY15" s="47">
        <f>+IF(AND(E15=[1]Hoja2!$B$31,(N15+V15+AD15+AL15+AT15)&gt;0),(N15+V15+AD15+AL15+AT15),IF(E15=[1]Hoja2!$B$31,(M15+U15+AC15+AK15+AS15),0))</f>
        <v>0</v>
      </c>
      <c r="AZ15" s="47">
        <f>+IF(E15=[1]Hoja2!$B$31,(M15+U15+AC15+AK15+AS15)-AY15,IF(E15=[1]Hoja2!$B$32,(M15+U15+AC15+AK15+AS15),0))</f>
        <v>0</v>
      </c>
      <c r="BA15" s="47">
        <f>+IF(E15=[1]Hoja2!$B$34,(M15+U15+AC15+AK15+AS15),0)</f>
        <v>0</v>
      </c>
      <c r="BB15" s="47">
        <f>+IF(E15=[1]Hoja2!$B$33,(M15+U15+AC15+AK15+AS15),0)</f>
        <v>0</v>
      </c>
      <c r="BC15" s="48">
        <f t="shared" si="23"/>
        <v>0</v>
      </c>
      <c r="BD15" s="49">
        <f>+IF(OR(C15=[1]Hoja2!$B$92,C15=[1]Hoja2!$B$93,C15=[1]Hoja2!$B$94),Personal!AY15,0)</f>
        <v>0</v>
      </c>
    </row>
    <row r="16" spans="2:56" x14ac:dyDescent="0.25">
      <c r="B16" s="38"/>
      <c r="C16" s="38"/>
      <c r="D16" s="39"/>
      <c r="E16" s="38"/>
      <c r="F16" s="40"/>
      <c r="G16" s="40"/>
      <c r="H16" s="40"/>
      <c r="I16" s="41">
        <f>+IF(H16=[1]Hoja2!$B$27,0.2102,IF(H16=[1]Hoja2!$B$28,0.58,0))</f>
        <v>0</v>
      </c>
      <c r="J16" s="42"/>
      <c r="K16" s="43"/>
      <c r="L16" s="38"/>
      <c r="M16" s="44">
        <f t="shared" si="0"/>
        <v>0</v>
      </c>
      <c r="N16" s="44">
        <f>+IF(G16=[1]Hoja2!$J$5,IF(AND('[1]Ficha Resumen'!$Q$17=[1]Hoja2!$H$5,Personal!$E16=[1]Hoja2!$B$31),Personal!$J$7*(Personal!$P16+Personal!$R16),IF(AND('[1]Ficha Resumen'!$Q$17=[1]Hoja2!$H$6,Personal!$E16=[1]Hoja2!$B$31),Personal!$J$6*(Personal!$P16+Personal!$R16),0)),0)</f>
        <v>0</v>
      </c>
      <c r="O16" s="45">
        <f>+IF(J16=[1]Hoja2!$B$22,F16/160,IF(Personal!J16=[1]Hoja2!$B$23,F16/80,0))*(1+O$4)</f>
        <v>0</v>
      </c>
      <c r="P16" s="44">
        <f t="shared" si="1"/>
        <v>0</v>
      </c>
      <c r="Q16" s="44">
        <f>+IF(J16=[1]Hoja2!$B$22,F16*I16/160,IF(Personal!J16=[1]Hoja2!$B$23,F16*I16/80,0))*(1+O$4)</f>
        <v>0</v>
      </c>
      <c r="R16" s="44">
        <f t="shared" si="2"/>
        <v>0</v>
      </c>
      <c r="S16" s="43"/>
      <c r="T16" s="38"/>
      <c r="U16" s="44">
        <f t="shared" si="3"/>
        <v>0</v>
      </c>
      <c r="V16" s="44">
        <f>IF(G16=[1]Hoja2!$J$5,IF(AND('[1]Ficha Resumen'!$Q$17=[1]Hoja2!$H$5,Personal!$E16=[1]Hoja2!$B$31),Personal!$J$7*(Personal!$X16+Personal!$Z16),IF(AND('[1]Ficha Resumen'!$Q$17=[1]Hoja2!$H$6,Personal!$E16=[1]Hoja2!$B$31),Personal!$J$6*(Personal!$X16+Personal!$Z16),0)),0)</f>
        <v>0</v>
      </c>
      <c r="W16" s="45">
        <f t="shared" si="4"/>
        <v>0</v>
      </c>
      <c r="X16" s="44">
        <f t="shared" si="5"/>
        <v>0</v>
      </c>
      <c r="Y16" s="44">
        <f t="shared" si="6"/>
        <v>0</v>
      </c>
      <c r="Z16" s="44">
        <f t="shared" si="7"/>
        <v>0</v>
      </c>
      <c r="AA16" s="43"/>
      <c r="AB16" s="38"/>
      <c r="AC16" s="44">
        <f t="shared" si="8"/>
        <v>0</v>
      </c>
      <c r="AD16" s="44">
        <f>IF(G16=[1]Hoja2!$J$5,IF(AND('[1]Ficha Resumen'!$Q$17=[1]Hoja2!$H$5,Personal!$E16=[1]Hoja2!$B$31),Personal!$J$7*(Personal!$AF16+Personal!$AH16),IF(AND('[1]Ficha Resumen'!$Q$17=[1]Hoja2!$H$6,Personal!$E16=[1]Hoja2!$B$31),Personal!$J$6*(Personal!$AF16+Personal!$AH16),0)),0)</f>
        <v>0</v>
      </c>
      <c r="AE16" s="45">
        <f t="shared" si="9"/>
        <v>0</v>
      </c>
      <c r="AF16" s="44">
        <f t="shared" si="10"/>
        <v>0</v>
      </c>
      <c r="AG16" s="44">
        <f t="shared" si="11"/>
        <v>0</v>
      </c>
      <c r="AH16" s="44">
        <f t="shared" si="12"/>
        <v>0</v>
      </c>
      <c r="AI16" s="43"/>
      <c r="AJ16" s="38"/>
      <c r="AK16" s="44">
        <f t="shared" si="13"/>
        <v>0</v>
      </c>
      <c r="AL16" s="44">
        <f>IF(G16=[1]Hoja2!$J$5,IF(AND('[1]Ficha Resumen'!$Q$17=[1]Hoja2!$H$5,Personal!$E16=[1]Hoja2!$B$31),Personal!$J$7*(Personal!$AN16+Personal!$AP16),IF(AND('[1]Ficha Resumen'!$Q$17=[1]Hoja2!$H$6,Personal!$E16=[1]Hoja2!$B$31),Personal!$J$6*(Personal!$AN16+Personal!$AP16),0)),0)</f>
        <v>0</v>
      </c>
      <c r="AM16" s="45">
        <f t="shared" si="14"/>
        <v>0</v>
      </c>
      <c r="AN16" s="46">
        <f t="shared" si="15"/>
        <v>0</v>
      </c>
      <c r="AO16" s="44">
        <f t="shared" si="16"/>
        <v>0</v>
      </c>
      <c r="AP16" s="46">
        <f t="shared" si="17"/>
        <v>0</v>
      </c>
      <c r="AQ16" s="43"/>
      <c r="AR16" s="38"/>
      <c r="AS16" s="44">
        <f t="shared" si="18"/>
        <v>0</v>
      </c>
      <c r="AT16" s="44">
        <f>IF(G16=[1]Hoja2!$J$5,IF(AND('[1]Ficha Resumen'!$Q$17=[1]Hoja2!$H$5,Personal!$E16=[1]Hoja2!$B$31),Personal!$J$7*(Personal!$AV16+Personal!$AX16),IF(AND('[1]Ficha Resumen'!$Q$17=[1]Hoja2!$H$6,Personal!$E16=[1]Hoja2!$B$31),Personal!$J$6*(Personal!$AV16+Personal!$AX16),0)),0)</f>
        <v>0</v>
      </c>
      <c r="AU16" s="45">
        <f t="shared" si="19"/>
        <v>0</v>
      </c>
      <c r="AV16" s="46">
        <f t="shared" si="20"/>
        <v>0</v>
      </c>
      <c r="AW16" s="44">
        <f t="shared" si="21"/>
        <v>0</v>
      </c>
      <c r="AX16" s="46">
        <f t="shared" si="22"/>
        <v>0</v>
      </c>
      <c r="AY16" s="47">
        <f>+IF(AND(E16=[1]Hoja2!$B$31,(N16+V16+AD16+AL16+AT16)&gt;0),(N16+V16+AD16+AL16+AT16),IF(E16=[1]Hoja2!$B$31,(M16+U16+AC16+AK16+AS16),0))</f>
        <v>0</v>
      </c>
      <c r="AZ16" s="47">
        <f>+IF(E16=[1]Hoja2!$B$31,(M16+U16+AC16+AK16+AS16)-AY16,IF(E16=[1]Hoja2!$B$32,(M16+U16+AC16+AK16+AS16),0))</f>
        <v>0</v>
      </c>
      <c r="BA16" s="47">
        <f>+IF(E16=[1]Hoja2!$B$34,(M16+U16+AC16+AK16+AS16),0)</f>
        <v>0</v>
      </c>
      <c r="BB16" s="47">
        <f>+IF(E16=[1]Hoja2!$B$33,(M16+U16+AC16+AK16+AS16),0)</f>
        <v>0</v>
      </c>
      <c r="BC16" s="48">
        <f t="shared" si="23"/>
        <v>0</v>
      </c>
      <c r="BD16" s="49">
        <f>+IF(OR(C16=[1]Hoja2!$B$92,C16=[1]Hoja2!$B$93,C16=[1]Hoja2!$B$94),Personal!AY16,0)</f>
        <v>0</v>
      </c>
    </row>
    <row r="17" spans="2:56" x14ac:dyDescent="0.25">
      <c r="B17" s="38"/>
      <c r="C17" s="38"/>
      <c r="D17" s="39"/>
      <c r="E17" s="38"/>
      <c r="F17" s="40"/>
      <c r="G17" s="40"/>
      <c r="H17" s="40"/>
      <c r="I17" s="41">
        <f>+IF(H17=[1]Hoja2!$B$27,0.2102,IF(H17=[1]Hoja2!$B$28,0.58,0))</f>
        <v>0</v>
      </c>
      <c r="J17" s="42"/>
      <c r="K17" s="43"/>
      <c r="L17" s="38"/>
      <c r="M17" s="44">
        <f t="shared" si="0"/>
        <v>0</v>
      </c>
      <c r="N17" s="44">
        <f>+IF(G17=[1]Hoja2!$J$5,IF(AND('[1]Ficha Resumen'!$Q$17=[1]Hoja2!$H$5,Personal!$E17=[1]Hoja2!$B$31),Personal!$J$7*(Personal!$P17+Personal!$R17),IF(AND('[1]Ficha Resumen'!$Q$17=[1]Hoja2!$H$6,Personal!$E17=[1]Hoja2!$B$31),Personal!$J$6*(Personal!$P17+Personal!$R17),0)),0)</f>
        <v>0</v>
      </c>
      <c r="O17" s="45">
        <f>+IF(J17=[1]Hoja2!$B$22,F17/160,IF(Personal!J17=[1]Hoja2!$B$23,F17/80,0))*(1+O$4)</f>
        <v>0</v>
      </c>
      <c r="P17" s="44">
        <f t="shared" si="1"/>
        <v>0</v>
      </c>
      <c r="Q17" s="44">
        <f>+IF(J17=[1]Hoja2!$B$22,F17*I17/160,IF(Personal!J17=[1]Hoja2!$B$23,F17*I17/80,0))*(1+O$4)</f>
        <v>0</v>
      </c>
      <c r="R17" s="44">
        <f t="shared" si="2"/>
        <v>0</v>
      </c>
      <c r="S17" s="43"/>
      <c r="T17" s="38"/>
      <c r="U17" s="44">
        <f t="shared" si="3"/>
        <v>0</v>
      </c>
      <c r="V17" s="44">
        <f>IF(G17=[1]Hoja2!$J$5,IF(AND('[1]Ficha Resumen'!$Q$17=[1]Hoja2!$H$5,Personal!$E17=[1]Hoja2!$B$31),Personal!$J$7*(Personal!$X17+Personal!$Z17),IF(AND('[1]Ficha Resumen'!$Q$17=[1]Hoja2!$H$6,Personal!$E17=[1]Hoja2!$B$31),Personal!$J$6*(Personal!$X17+Personal!$Z17),0)),0)</f>
        <v>0</v>
      </c>
      <c r="W17" s="45">
        <f t="shared" si="4"/>
        <v>0</v>
      </c>
      <c r="X17" s="44">
        <f t="shared" si="5"/>
        <v>0</v>
      </c>
      <c r="Y17" s="44">
        <f t="shared" si="6"/>
        <v>0</v>
      </c>
      <c r="Z17" s="44">
        <f t="shared" si="7"/>
        <v>0</v>
      </c>
      <c r="AA17" s="43"/>
      <c r="AB17" s="38"/>
      <c r="AC17" s="44">
        <f t="shared" si="8"/>
        <v>0</v>
      </c>
      <c r="AD17" s="44">
        <f>IF(G17=[1]Hoja2!$J$5,IF(AND('[1]Ficha Resumen'!$Q$17=[1]Hoja2!$H$5,Personal!$E17=[1]Hoja2!$B$31),Personal!$J$7*(Personal!$AF17+Personal!$AH17),IF(AND('[1]Ficha Resumen'!$Q$17=[1]Hoja2!$H$6,Personal!$E17=[1]Hoja2!$B$31),Personal!$J$6*(Personal!$AF17+Personal!$AH17),0)),0)</f>
        <v>0</v>
      </c>
      <c r="AE17" s="45">
        <f t="shared" si="9"/>
        <v>0</v>
      </c>
      <c r="AF17" s="44">
        <f t="shared" si="10"/>
        <v>0</v>
      </c>
      <c r="AG17" s="44">
        <f t="shared" si="11"/>
        <v>0</v>
      </c>
      <c r="AH17" s="44">
        <f t="shared" si="12"/>
        <v>0</v>
      </c>
      <c r="AI17" s="43"/>
      <c r="AJ17" s="38"/>
      <c r="AK17" s="44">
        <f t="shared" si="13"/>
        <v>0</v>
      </c>
      <c r="AL17" s="44">
        <f>IF(G17=[1]Hoja2!$J$5,IF(AND('[1]Ficha Resumen'!$Q$17=[1]Hoja2!$H$5,Personal!$E17=[1]Hoja2!$B$31),Personal!$J$7*(Personal!$AN17+Personal!$AP17),IF(AND('[1]Ficha Resumen'!$Q$17=[1]Hoja2!$H$6,Personal!$E17=[1]Hoja2!$B$31),Personal!$J$6*(Personal!$AN17+Personal!$AP17),0)),0)</f>
        <v>0</v>
      </c>
      <c r="AM17" s="45">
        <f t="shared" si="14"/>
        <v>0</v>
      </c>
      <c r="AN17" s="46">
        <f t="shared" si="15"/>
        <v>0</v>
      </c>
      <c r="AO17" s="44">
        <f t="shared" si="16"/>
        <v>0</v>
      </c>
      <c r="AP17" s="46">
        <f t="shared" si="17"/>
        <v>0</v>
      </c>
      <c r="AQ17" s="43"/>
      <c r="AR17" s="38"/>
      <c r="AS17" s="44">
        <f t="shared" si="18"/>
        <v>0</v>
      </c>
      <c r="AT17" s="44">
        <f>IF(G17=[1]Hoja2!$J$5,IF(AND('[1]Ficha Resumen'!$Q$17=[1]Hoja2!$H$5,Personal!$E17=[1]Hoja2!$B$31),Personal!$J$7*(Personal!$AV17+Personal!$AX17),IF(AND('[1]Ficha Resumen'!$Q$17=[1]Hoja2!$H$6,Personal!$E17=[1]Hoja2!$B$31),Personal!$J$6*(Personal!$AV17+Personal!$AX17),0)),0)</f>
        <v>0</v>
      </c>
      <c r="AU17" s="45">
        <f t="shared" si="19"/>
        <v>0</v>
      </c>
      <c r="AV17" s="46">
        <f t="shared" si="20"/>
        <v>0</v>
      </c>
      <c r="AW17" s="44">
        <f t="shared" si="21"/>
        <v>0</v>
      </c>
      <c r="AX17" s="46">
        <f t="shared" si="22"/>
        <v>0</v>
      </c>
      <c r="AY17" s="47">
        <f>+IF(AND(E17=[1]Hoja2!$B$31,(N17+V17+AD17+AL17+AT17)&gt;0),(N17+V17+AD17+AL17+AT17),IF(E17=[1]Hoja2!$B$31,(M17+U17+AC17+AK17+AS17),0))</f>
        <v>0</v>
      </c>
      <c r="AZ17" s="47">
        <f>+IF(E17=[1]Hoja2!$B$31,(M17+U17+AC17+AK17+AS17)-AY17,IF(E17=[1]Hoja2!$B$32,(M17+U17+AC17+AK17+AS17),0))</f>
        <v>0</v>
      </c>
      <c r="BA17" s="47">
        <f>+IF(E17=[1]Hoja2!$B$34,(M17+U17+AC17+AK17+AS17),0)</f>
        <v>0</v>
      </c>
      <c r="BB17" s="47">
        <f>+IF(E17=[1]Hoja2!$B$33,(M17+U17+AC17+AK17+AS17),0)</f>
        <v>0</v>
      </c>
      <c r="BC17" s="48">
        <f t="shared" si="23"/>
        <v>0</v>
      </c>
      <c r="BD17" s="49">
        <f>+IF(OR(C17=[1]Hoja2!$B$92,C17=[1]Hoja2!$B$93,C17=[1]Hoja2!$B$94),Personal!AY17,0)</f>
        <v>0</v>
      </c>
    </row>
    <row r="18" spans="2:56" x14ac:dyDescent="0.25">
      <c r="B18" s="38"/>
      <c r="C18" s="38"/>
      <c r="D18" s="39"/>
      <c r="E18" s="38"/>
      <c r="F18" s="40"/>
      <c r="G18" s="40"/>
      <c r="H18" s="40"/>
      <c r="I18" s="41">
        <f>+IF(H18=[1]Hoja2!$B$27,0.2102,IF(H18=[1]Hoja2!$B$28,0.58,0))</f>
        <v>0</v>
      </c>
      <c r="J18" s="42"/>
      <c r="K18" s="43"/>
      <c r="L18" s="38"/>
      <c r="M18" s="44">
        <f t="shared" si="0"/>
        <v>0</v>
      </c>
      <c r="N18" s="44">
        <f>+IF(G18=[1]Hoja2!$J$5,IF(AND('[1]Ficha Resumen'!$Q$17=[1]Hoja2!$H$5,Personal!$E18=[1]Hoja2!$B$31),Personal!$J$7*(Personal!$P18+Personal!$R18),IF(AND('[1]Ficha Resumen'!$Q$17=[1]Hoja2!$H$6,Personal!$E18=[1]Hoja2!$B$31),Personal!$J$6*(Personal!$P18+Personal!$R18),0)),0)</f>
        <v>0</v>
      </c>
      <c r="O18" s="45">
        <f>+IF(J18=[1]Hoja2!$B$22,F18/160,IF(Personal!J18=[1]Hoja2!$B$23,F18/80,0))*(1+O$4)</f>
        <v>0</v>
      </c>
      <c r="P18" s="44">
        <f t="shared" si="1"/>
        <v>0</v>
      </c>
      <c r="Q18" s="44">
        <f>+IF(J18=[1]Hoja2!$B$22,F18*I18/160,IF(Personal!J18=[1]Hoja2!$B$23,F18*I18/80,0))*(1+O$4)</f>
        <v>0</v>
      </c>
      <c r="R18" s="44">
        <f t="shared" si="2"/>
        <v>0</v>
      </c>
      <c r="S18" s="43"/>
      <c r="T18" s="38"/>
      <c r="U18" s="44">
        <f t="shared" si="3"/>
        <v>0</v>
      </c>
      <c r="V18" s="44">
        <f>IF(G18=[1]Hoja2!$J$5,IF(AND('[1]Ficha Resumen'!$Q$17=[1]Hoja2!$H$5,Personal!$E18=[1]Hoja2!$B$31),Personal!$J$7*(Personal!$X18+Personal!$Z18),IF(AND('[1]Ficha Resumen'!$Q$17=[1]Hoja2!$H$6,Personal!$E18=[1]Hoja2!$B$31),Personal!$J$6*(Personal!$X18+Personal!$Z18),0)),0)</f>
        <v>0</v>
      </c>
      <c r="W18" s="45">
        <f t="shared" si="4"/>
        <v>0</v>
      </c>
      <c r="X18" s="44">
        <f t="shared" si="5"/>
        <v>0</v>
      </c>
      <c r="Y18" s="44">
        <f t="shared" si="6"/>
        <v>0</v>
      </c>
      <c r="Z18" s="44">
        <f t="shared" si="7"/>
        <v>0</v>
      </c>
      <c r="AA18" s="43"/>
      <c r="AB18" s="38"/>
      <c r="AC18" s="44">
        <f t="shared" si="8"/>
        <v>0</v>
      </c>
      <c r="AD18" s="44">
        <f>IF(G18=[1]Hoja2!$J$5,IF(AND('[1]Ficha Resumen'!$Q$17=[1]Hoja2!$H$5,Personal!$E18=[1]Hoja2!$B$31),Personal!$J$7*(Personal!$AF18+Personal!$AH18),IF(AND('[1]Ficha Resumen'!$Q$17=[1]Hoja2!$H$6,Personal!$E18=[1]Hoja2!$B$31),Personal!$J$6*(Personal!$AF18+Personal!$AH18),0)),0)</f>
        <v>0</v>
      </c>
      <c r="AE18" s="45">
        <f t="shared" si="9"/>
        <v>0</v>
      </c>
      <c r="AF18" s="44">
        <f t="shared" si="10"/>
        <v>0</v>
      </c>
      <c r="AG18" s="44">
        <f t="shared" si="11"/>
        <v>0</v>
      </c>
      <c r="AH18" s="44">
        <f t="shared" si="12"/>
        <v>0</v>
      </c>
      <c r="AI18" s="43"/>
      <c r="AJ18" s="38"/>
      <c r="AK18" s="44">
        <f t="shared" si="13"/>
        <v>0</v>
      </c>
      <c r="AL18" s="44">
        <f>IF(G18=[1]Hoja2!$J$5,IF(AND('[1]Ficha Resumen'!$Q$17=[1]Hoja2!$H$5,Personal!$E18=[1]Hoja2!$B$31),Personal!$J$7*(Personal!$AN18+Personal!$AP18),IF(AND('[1]Ficha Resumen'!$Q$17=[1]Hoja2!$H$6,Personal!$E18=[1]Hoja2!$B$31),Personal!$J$6*(Personal!$AN18+Personal!$AP18),0)),0)</f>
        <v>0</v>
      </c>
      <c r="AM18" s="45">
        <f t="shared" si="14"/>
        <v>0</v>
      </c>
      <c r="AN18" s="46">
        <f t="shared" si="15"/>
        <v>0</v>
      </c>
      <c r="AO18" s="44">
        <f t="shared" si="16"/>
        <v>0</v>
      </c>
      <c r="AP18" s="46">
        <f t="shared" si="17"/>
        <v>0</v>
      </c>
      <c r="AQ18" s="43"/>
      <c r="AR18" s="38"/>
      <c r="AS18" s="44">
        <f t="shared" si="18"/>
        <v>0</v>
      </c>
      <c r="AT18" s="44">
        <f>IF(G18=[1]Hoja2!$J$5,IF(AND('[1]Ficha Resumen'!$Q$17=[1]Hoja2!$H$5,Personal!$E18=[1]Hoja2!$B$31),Personal!$J$7*(Personal!$AV18+Personal!$AX18),IF(AND('[1]Ficha Resumen'!$Q$17=[1]Hoja2!$H$6,Personal!$E18=[1]Hoja2!$B$31),Personal!$J$6*(Personal!$AV18+Personal!$AX18),0)),0)</f>
        <v>0</v>
      </c>
      <c r="AU18" s="45">
        <f t="shared" si="19"/>
        <v>0</v>
      </c>
      <c r="AV18" s="46">
        <f t="shared" si="20"/>
        <v>0</v>
      </c>
      <c r="AW18" s="44">
        <f t="shared" si="21"/>
        <v>0</v>
      </c>
      <c r="AX18" s="46">
        <f t="shared" si="22"/>
        <v>0</v>
      </c>
      <c r="AY18" s="47">
        <f>+IF(AND(E18=[1]Hoja2!$B$31,(N18+V18+AD18+AL18+AT18)&gt;0),(N18+V18+AD18+AL18+AT18),IF(E18=[1]Hoja2!$B$31,(M18+U18+AC18+AK18+AS18),0))</f>
        <v>0</v>
      </c>
      <c r="AZ18" s="47">
        <f>+IF(E18=[1]Hoja2!$B$31,(M18+U18+AC18+AK18+AS18)-AY18,IF(E18=[1]Hoja2!$B$32,(M18+U18+AC18+AK18+AS18),0))</f>
        <v>0</v>
      </c>
      <c r="BA18" s="47">
        <f>+IF(E18=[1]Hoja2!$B$34,(M18+U18+AC18+AK18+AS18),0)</f>
        <v>0</v>
      </c>
      <c r="BB18" s="47">
        <f>+IF(E18=[1]Hoja2!$B$33,(M18+U18+AC18+AK18+AS18),0)</f>
        <v>0</v>
      </c>
      <c r="BC18" s="48">
        <f t="shared" si="23"/>
        <v>0</v>
      </c>
      <c r="BD18" s="49">
        <f>+IF(OR(C18=[1]Hoja2!$B$92,C18=[1]Hoja2!$B$93,C18=[1]Hoja2!$B$94),Personal!AY18,0)</f>
        <v>0</v>
      </c>
    </row>
    <row r="19" spans="2:56" x14ac:dyDescent="0.25">
      <c r="B19" s="38"/>
      <c r="C19" s="38"/>
      <c r="D19" s="39"/>
      <c r="E19" s="38"/>
      <c r="F19" s="40"/>
      <c r="G19" s="40"/>
      <c r="H19" s="40"/>
      <c r="I19" s="41">
        <f>+IF(H19=[1]Hoja2!$B$27,0.2102,IF(H19=[1]Hoja2!$B$28,0.58,0))</f>
        <v>0</v>
      </c>
      <c r="J19" s="42"/>
      <c r="K19" s="43"/>
      <c r="L19" s="38"/>
      <c r="M19" s="44">
        <f t="shared" si="0"/>
        <v>0</v>
      </c>
      <c r="N19" s="44">
        <f>+IF(G19=[1]Hoja2!$J$5,IF(AND('[1]Ficha Resumen'!$Q$17=[1]Hoja2!$H$5,Personal!$E19=[1]Hoja2!$B$31),Personal!$J$7*(Personal!$P19+Personal!$R19),IF(AND('[1]Ficha Resumen'!$Q$17=[1]Hoja2!$H$6,Personal!$E19=[1]Hoja2!$B$31),Personal!$J$6*(Personal!$P19+Personal!$R19),0)),0)</f>
        <v>0</v>
      </c>
      <c r="O19" s="45">
        <f>+IF(J19=[1]Hoja2!$B$22,F19/160,IF(Personal!J19=[1]Hoja2!$B$23,F19/80,0))*(1+O$4)</f>
        <v>0</v>
      </c>
      <c r="P19" s="44">
        <f t="shared" si="1"/>
        <v>0</v>
      </c>
      <c r="Q19" s="44">
        <f>+IF(J19=[1]Hoja2!$B$22,F19*I19/160,IF(Personal!J19=[1]Hoja2!$B$23,F19*I19/80,0))*(1+O$4)</f>
        <v>0</v>
      </c>
      <c r="R19" s="44">
        <f t="shared" si="2"/>
        <v>0</v>
      </c>
      <c r="S19" s="43"/>
      <c r="T19" s="38"/>
      <c r="U19" s="44">
        <f t="shared" si="3"/>
        <v>0</v>
      </c>
      <c r="V19" s="44">
        <f>IF(G19=[1]Hoja2!$J$5,IF(AND('[1]Ficha Resumen'!$Q$17=[1]Hoja2!$H$5,Personal!$E19=[1]Hoja2!$B$31),Personal!$J$7*(Personal!$X19+Personal!$Z19),IF(AND('[1]Ficha Resumen'!$Q$17=[1]Hoja2!$H$6,Personal!$E19=[1]Hoja2!$B$31),Personal!$J$6*(Personal!$X19+Personal!$Z19),0)),0)</f>
        <v>0</v>
      </c>
      <c r="W19" s="45">
        <f t="shared" si="4"/>
        <v>0</v>
      </c>
      <c r="X19" s="44">
        <f t="shared" si="5"/>
        <v>0</v>
      </c>
      <c r="Y19" s="44">
        <f t="shared" si="6"/>
        <v>0</v>
      </c>
      <c r="Z19" s="44">
        <f t="shared" si="7"/>
        <v>0</v>
      </c>
      <c r="AA19" s="43"/>
      <c r="AB19" s="38"/>
      <c r="AC19" s="44">
        <f t="shared" si="8"/>
        <v>0</v>
      </c>
      <c r="AD19" s="44">
        <f>IF(G19=[1]Hoja2!$J$5,IF(AND('[1]Ficha Resumen'!$Q$17=[1]Hoja2!$H$5,Personal!$E19=[1]Hoja2!$B$31),Personal!$J$7*(Personal!$AF19+Personal!$AH19),IF(AND('[1]Ficha Resumen'!$Q$17=[1]Hoja2!$H$6,Personal!$E19=[1]Hoja2!$B$31),Personal!$J$6*(Personal!$AF19+Personal!$AH19),0)),0)</f>
        <v>0</v>
      </c>
      <c r="AE19" s="45">
        <f t="shared" si="9"/>
        <v>0</v>
      </c>
      <c r="AF19" s="44">
        <f t="shared" si="10"/>
        <v>0</v>
      </c>
      <c r="AG19" s="44">
        <f t="shared" si="11"/>
        <v>0</v>
      </c>
      <c r="AH19" s="44">
        <f t="shared" si="12"/>
        <v>0</v>
      </c>
      <c r="AI19" s="43"/>
      <c r="AJ19" s="38"/>
      <c r="AK19" s="44">
        <f t="shared" si="13"/>
        <v>0</v>
      </c>
      <c r="AL19" s="44">
        <f>IF(G19=[1]Hoja2!$J$5,IF(AND('[1]Ficha Resumen'!$Q$17=[1]Hoja2!$H$5,Personal!$E19=[1]Hoja2!$B$31),Personal!$J$7*(Personal!$AN19+Personal!$AP19),IF(AND('[1]Ficha Resumen'!$Q$17=[1]Hoja2!$H$6,Personal!$E19=[1]Hoja2!$B$31),Personal!$J$6*(Personal!$AN19+Personal!$AP19),0)),0)</f>
        <v>0</v>
      </c>
      <c r="AM19" s="45">
        <f t="shared" si="14"/>
        <v>0</v>
      </c>
      <c r="AN19" s="46">
        <f t="shared" si="15"/>
        <v>0</v>
      </c>
      <c r="AO19" s="44">
        <f t="shared" si="16"/>
        <v>0</v>
      </c>
      <c r="AP19" s="46">
        <f t="shared" si="17"/>
        <v>0</v>
      </c>
      <c r="AQ19" s="43"/>
      <c r="AR19" s="38"/>
      <c r="AS19" s="44">
        <f t="shared" si="18"/>
        <v>0</v>
      </c>
      <c r="AT19" s="44">
        <f>IF(G19=[1]Hoja2!$J$5,IF(AND('[1]Ficha Resumen'!$Q$17=[1]Hoja2!$H$5,Personal!$E19=[1]Hoja2!$B$31),Personal!$J$7*(Personal!$AV19+Personal!$AX19),IF(AND('[1]Ficha Resumen'!$Q$17=[1]Hoja2!$H$6,Personal!$E19=[1]Hoja2!$B$31),Personal!$J$6*(Personal!$AV19+Personal!$AX19),0)),0)</f>
        <v>0</v>
      </c>
      <c r="AU19" s="45">
        <f t="shared" si="19"/>
        <v>0</v>
      </c>
      <c r="AV19" s="46">
        <f t="shared" si="20"/>
        <v>0</v>
      </c>
      <c r="AW19" s="44">
        <f t="shared" si="21"/>
        <v>0</v>
      </c>
      <c r="AX19" s="46">
        <f t="shared" si="22"/>
        <v>0</v>
      </c>
      <c r="AY19" s="47">
        <f>+IF(AND(E19=[1]Hoja2!$B$31,(N19+V19+AD19+AL19+AT19)&gt;0),(N19+V19+AD19+AL19+AT19),IF(E19=[1]Hoja2!$B$31,(M19+U19+AC19+AK19+AS19),0))</f>
        <v>0</v>
      </c>
      <c r="AZ19" s="47">
        <f>+IF(E19=[1]Hoja2!$B$31,(M19+U19+AC19+AK19+AS19)-AY19,IF(E19=[1]Hoja2!$B$32,(M19+U19+AC19+AK19+AS19),0))</f>
        <v>0</v>
      </c>
      <c r="BA19" s="47">
        <f>+IF(E19=[1]Hoja2!$B$34,(M19+U19+AC19+AK19+AS19),0)</f>
        <v>0</v>
      </c>
      <c r="BB19" s="47">
        <f>+IF(E19=[1]Hoja2!$B$33,(M19+U19+AC19+AK19+AS19),0)</f>
        <v>0</v>
      </c>
      <c r="BC19" s="48">
        <f t="shared" si="23"/>
        <v>0</v>
      </c>
      <c r="BD19" s="49">
        <f>+IF(OR(C19=[1]Hoja2!$B$92,C19=[1]Hoja2!$B$93,C19=[1]Hoja2!$B$94),Personal!AY19,0)</f>
        <v>0</v>
      </c>
    </row>
    <row r="20" spans="2:56" x14ac:dyDescent="0.25">
      <c r="B20" s="38"/>
      <c r="C20" s="38"/>
      <c r="D20" s="39"/>
      <c r="E20" s="38"/>
      <c r="F20" s="40"/>
      <c r="G20" s="40"/>
      <c r="H20" s="40"/>
      <c r="I20" s="41">
        <f>+IF(H20=[1]Hoja2!$B$27,0.2102,IF(H20=[1]Hoja2!$B$28,0.58,0))</f>
        <v>0</v>
      </c>
      <c r="J20" s="42"/>
      <c r="K20" s="43"/>
      <c r="L20" s="38"/>
      <c r="M20" s="44">
        <f t="shared" si="0"/>
        <v>0</v>
      </c>
      <c r="N20" s="44">
        <f>+IF(G20=[1]Hoja2!$J$5,IF(AND('[1]Ficha Resumen'!$Q$17=[1]Hoja2!$H$5,Personal!$E20=[1]Hoja2!$B$31),Personal!$J$7*(Personal!$P20+Personal!$R20),IF(AND('[1]Ficha Resumen'!$Q$17=[1]Hoja2!$H$6,Personal!$E20=[1]Hoja2!$B$31),Personal!$J$6*(Personal!$P20+Personal!$R20),0)),0)</f>
        <v>0</v>
      </c>
      <c r="O20" s="45">
        <f>+IF(J20=[1]Hoja2!$B$22,F20/160,IF(Personal!J20=[1]Hoja2!$B$23,F20/80,0))*(1+O$4)</f>
        <v>0</v>
      </c>
      <c r="P20" s="44">
        <f t="shared" si="1"/>
        <v>0</v>
      </c>
      <c r="Q20" s="44">
        <f>+IF(J20=[1]Hoja2!$B$22,F20*I20/160,IF(Personal!J20=[1]Hoja2!$B$23,F20*I20/80,0))*(1+O$4)</f>
        <v>0</v>
      </c>
      <c r="R20" s="44">
        <f t="shared" si="2"/>
        <v>0</v>
      </c>
      <c r="S20" s="43"/>
      <c r="T20" s="38"/>
      <c r="U20" s="44">
        <f t="shared" si="3"/>
        <v>0</v>
      </c>
      <c r="V20" s="44">
        <f>IF(G20=[1]Hoja2!$J$5,IF(AND('[1]Ficha Resumen'!$Q$17=[1]Hoja2!$H$5,Personal!$E20=[1]Hoja2!$B$31),Personal!$J$7*(Personal!$X20+Personal!$Z20),IF(AND('[1]Ficha Resumen'!$Q$17=[1]Hoja2!$H$6,Personal!$E20=[1]Hoja2!$B$31),Personal!$J$6*(Personal!$X20+Personal!$Z20),0)),0)</f>
        <v>0</v>
      </c>
      <c r="W20" s="45">
        <f t="shared" si="4"/>
        <v>0</v>
      </c>
      <c r="X20" s="44">
        <f t="shared" si="5"/>
        <v>0</v>
      </c>
      <c r="Y20" s="44">
        <f t="shared" si="6"/>
        <v>0</v>
      </c>
      <c r="Z20" s="44">
        <f t="shared" si="7"/>
        <v>0</v>
      </c>
      <c r="AA20" s="43"/>
      <c r="AB20" s="38"/>
      <c r="AC20" s="44">
        <f t="shared" si="8"/>
        <v>0</v>
      </c>
      <c r="AD20" s="44">
        <f>IF(G20=[1]Hoja2!$J$5,IF(AND('[1]Ficha Resumen'!$Q$17=[1]Hoja2!$H$5,Personal!$E20=[1]Hoja2!$B$31),Personal!$J$7*(Personal!$AF20+Personal!$AH20),IF(AND('[1]Ficha Resumen'!$Q$17=[1]Hoja2!$H$6,Personal!$E20=[1]Hoja2!$B$31),Personal!$J$6*(Personal!$AF20+Personal!$AH20),0)),0)</f>
        <v>0</v>
      </c>
      <c r="AE20" s="45">
        <f t="shared" si="9"/>
        <v>0</v>
      </c>
      <c r="AF20" s="44">
        <f t="shared" si="10"/>
        <v>0</v>
      </c>
      <c r="AG20" s="44">
        <f t="shared" si="11"/>
        <v>0</v>
      </c>
      <c r="AH20" s="44">
        <f t="shared" si="12"/>
        <v>0</v>
      </c>
      <c r="AI20" s="43"/>
      <c r="AJ20" s="38"/>
      <c r="AK20" s="44">
        <f t="shared" si="13"/>
        <v>0</v>
      </c>
      <c r="AL20" s="44">
        <f>IF(G20=[1]Hoja2!$J$5,IF(AND('[1]Ficha Resumen'!$Q$17=[1]Hoja2!$H$5,Personal!$E20=[1]Hoja2!$B$31),Personal!$J$7*(Personal!$AN20+Personal!$AP20),IF(AND('[1]Ficha Resumen'!$Q$17=[1]Hoja2!$H$6,Personal!$E20=[1]Hoja2!$B$31),Personal!$J$6*(Personal!$AN20+Personal!$AP20),0)),0)</f>
        <v>0</v>
      </c>
      <c r="AM20" s="45">
        <f t="shared" si="14"/>
        <v>0</v>
      </c>
      <c r="AN20" s="46">
        <f t="shared" si="15"/>
        <v>0</v>
      </c>
      <c r="AO20" s="44">
        <f t="shared" si="16"/>
        <v>0</v>
      </c>
      <c r="AP20" s="46">
        <f t="shared" si="17"/>
        <v>0</v>
      </c>
      <c r="AQ20" s="43"/>
      <c r="AR20" s="38"/>
      <c r="AS20" s="44">
        <f t="shared" si="18"/>
        <v>0</v>
      </c>
      <c r="AT20" s="44">
        <f>IF(G20=[1]Hoja2!$J$5,IF(AND('[1]Ficha Resumen'!$Q$17=[1]Hoja2!$H$5,Personal!$E20=[1]Hoja2!$B$31),Personal!$J$7*(Personal!$AV20+Personal!$AX20),IF(AND('[1]Ficha Resumen'!$Q$17=[1]Hoja2!$H$6,Personal!$E20=[1]Hoja2!$B$31),Personal!$J$6*(Personal!$AV20+Personal!$AX20),0)),0)</f>
        <v>0</v>
      </c>
      <c r="AU20" s="45">
        <f t="shared" si="19"/>
        <v>0</v>
      </c>
      <c r="AV20" s="46">
        <f t="shared" si="20"/>
        <v>0</v>
      </c>
      <c r="AW20" s="44">
        <f t="shared" si="21"/>
        <v>0</v>
      </c>
      <c r="AX20" s="46">
        <f t="shared" si="22"/>
        <v>0</v>
      </c>
      <c r="AY20" s="47">
        <f>+IF(AND(E20=[1]Hoja2!$B$31,(N20+V20+AD20+AL20+AT20)&gt;0),(N20+V20+AD20+AL20+AT20),IF(E20=[1]Hoja2!$B$31,(M20+U20+AC20+AK20+AS20),0))</f>
        <v>0</v>
      </c>
      <c r="AZ20" s="47">
        <f>+IF(E20=[1]Hoja2!$B$31,(M20+U20+AC20+AK20+AS20)-AY20,IF(E20=[1]Hoja2!$B$32,(M20+U20+AC20+AK20+AS20),0))</f>
        <v>0</v>
      </c>
      <c r="BA20" s="47">
        <f>+IF(E20=[1]Hoja2!$B$34,(M20+U20+AC20+AK20+AS20),0)</f>
        <v>0</v>
      </c>
      <c r="BB20" s="47">
        <f>+IF(E20=[1]Hoja2!$B$33,(M20+U20+AC20+AK20+AS20),0)</f>
        <v>0</v>
      </c>
      <c r="BC20" s="48">
        <f t="shared" si="23"/>
        <v>0</v>
      </c>
      <c r="BD20" s="49">
        <f>+IF(OR(C20=[1]Hoja2!$B$92,C20=[1]Hoja2!$B$93,C20=[1]Hoja2!$B$94),Personal!AY20,0)</f>
        <v>0</v>
      </c>
    </row>
    <row r="21" spans="2:56" x14ac:dyDescent="0.25">
      <c r="B21" s="38"/>
      <c r="C21" s="38"/>
      <c r="D21" s="39"/>
      <c r="E21" s="38"/>
      <c r="F21" s="40"/>
      <c r="G21" s="40"/>
      <c r="H21" s="40"/>
      <c r="I21" s="41">
        <f>+IF(H21=[1]Hoja2!$B$27,0.2102,IF(H21=[1]Hoja2!$B$28,0.58,0))</f>
        <v>0</v>
      </c>
      <c r="J21" s="42"/>
      <c r="K21" s="43"/>
      <c r="L21" s="38"/>
      <c r="M21" s="44">
        <f t="shared" si="0"/>
        <v>0</v>
      </c>
      <c r="N21" s="44">
        <f>+IF(G21=[1]Hoja2!$J$5,IF(AND('[1]Ficha Resumen'!$Q$17=[1]Hoja2!$H$5,Personal!$E21=[1]Hoja2!$B$31),Personal!$J$7*(Personal!$P21+Personal!$R21),IF(AND('[1]Ficha Resumen'!$Q$17=[1]Hoja2!$H$6,Personal!$E21=[1]Hoja2!$B$31),Personal!$J$6*(Personal!$P21+Personal!$R21),0)),0)</f>
        <v>0</v>
      </c>
      <c r="O21" s="45">
        <f>+IF(J21=[1]Hoja2!$B$22,F21/160,IF(Personal!J21=[1]Hoja2!$B$23,F21/80,0))*(1+O$4)</f>
        <v>0</v>
      </c>
      <c r="P21" s="44">
        <f t="shared" si="1"/>
        <v>0</v>
      </c>
      <c r="Q21" s="44">
        <f>+IF(J21=[1]Hoja2!$B$22,F21*I21/160,IF(Personal!J21=[1]Hoja2!$B$23,F21*I21/80,0))*(1+O$4)</f>
        <v>0</v>
      </c>
      <c r="R21" s="44">
        <f t="shared" si="2"/>
        <v>0</v>
      </c>
      <c r="S21" s="43"/>
      <c r="T21" s="38"/>
      <c r="U21" s="44">
        <f t="shared" si="3"/>
        <v>0</v>
      </c>
      <c r="V21" s="44">
        <f>IF(G21=[1]Hoja2!$J$5,IF(AND('[1]Ficha Resumen'!$Q$17=[1]Hoja2!$H$5,Personal!$E21=[1]Hoja2!$B$31),Personal!$J$7*(Personal!$X21+Personal!$Z21),IF(AND('[1]Ficha Resumen'!$Q$17=[1]Hoja2!$H$6,Personal!$E21=[1]Hoja2!$B$31),Personal!$J$6*(Personal!$X21+Personal!$Z21),0)),0)</f>
        <v>0</v>
      </c>
      <c r="W21" s="45">
        <f t="shared" si="4"/>
        <v>0</v>
      </c>
      <c r="X21" s="44">
        <f t="shared" si="5"/>
        <v>0</v>
      </c>
      <c r="Y21" s="44">
        <f t="shared" si="6"/>
        <v>0</v>
      </c>
      <c r="Z21" s="44">
        <f t="shared" si="7"/>
        <v>0</v>
      </c>
      <c r="AA21" s="43"/>
      <c r="AB21" s="38"/>
      <c r="AC21" s="44">
        <f t="shared" si="8"/>
        <v>0</v>
      </c>
      <c r="AD21" s="44">
        <f>IF(G21=[1]Hoja2!$J$5,IF(AND('[1]Ficha Resumen'!$Q$17=[1]Hoja2!$H$5,Personal!$E21=[1]Hoja2!$B$31),Personal!$J$7*(Personal!$AF21+Personal!$AH21),IF(AND('[1]Ficha Resumen'!$Q$17=[1]Hoja2!$H$6,Personal!$E21=[1]Hoja2!$B$31),Personal!$J$6*(Personal!$AF21+Personal!$AH21),0)),0)</f>
        <v>0</v>
      </c>
      <c r="AE21" s="45">
        <f t="shared" si="9"/>
        <v>0</v>
      </c>
      <c r="AF21" s="44">
        <f t="shared" si="10"/>
        <v>0</v>
      </c>
      <c r="AG21" s="44">
        <f t="shared" si="11"/>
        <v>0</v>
      </c>
      <c r="AH21" s="44">
        <f t="shared" si="12"/>
        <v>0</v>
      </c>
      <c r="AI21" s="43"/>
      <c r="AJ21" s="38"/>
      <c r="AK21" s="44">
        <f t="shared" si="13"/>
        <v>0</v>
      </c>
      <c r="AL21" s="44">
        <f>IF(G21=[1]Hoja2!$J$5,IF(AND('[1]Ficha Resumen'!$Q$17=[1]Hoja2!$H$5,Personal!$E21=[1]Hoja2!$B$31),Personal!$J$7*(Personal!$AN21+Personal!$AP21),IF(AND('[1]Ficha Resumen'!$Q$17=[1]Hoja2!$H$6,Personal!$E21=[1]Hoja2!$B$31),Personal!$J$6*(Personal!$AN21+Personal!$AP21),0)),0)</f>
        <v>0</v>
      </c>
      <c r="AM21" s="45">
        <f t="shared" si="14"/>
        <v>0</v>
      </c>
      <c r="AN21" s="46">
        <f t="shared" si="15"/>
        <v>0</v>
      </c>
      <c r="AO21" s="44">
        <f t="shared" si="16"/>
        <v>0</v>
      </c>
      <c r="AP21" s="46">
        <f t="shared" si="17"/>
        <v>0</v>
      </c>
      <c r="AQ21" s="43"/>
      <c r="AR21" s="38"/>
      <c r="AS21" s="44">
        <f t="shared" si="18"/>
        <v>0</v>
      </c>
      <c r="AT21" s="44">
        <f>IF(G21=[1]Hoja2!$J$5,IF(AND('[1]Ficha Resumen'!$Q$17=[1]Hoja2!$H$5,Personal!$E21=[1]Hoja2!$B$31),Personal!$J$7*(Personal!$AV21+Personal!$AX21),IF(AND('[1]Ficha Resumen'!$Q$17=[1]Hoja2!$H$6,Personal!$E21=[1]Hoja2!$B$31),Personal!$J$6*(Personal!$AV21+Personal!$AX21),0)),0)</f>
        <v>0</v>
      </c>
      <c r="AU21" s="45">
        <f t="shared" si="19"/>
        <v>0</v>
      </c>
      <c r="AV21" s="46">
        <f t="shared" si="20"/>
        <v>0</v>
      </c>
      <c r="AW21" s="44">
        <f t="shared" si="21"/>
        <v>0</v>
      </c>
      <c r="AX21" s="46">
        <f t="shared" si="22"/>
        <v>0</v>
      </c>
      <c r="AY21" s="47">
        <f>+IF(AND(E21=[1]Hoja2!$B$31,(N21+V21+AD21+AL21+AT21)&gt;0),(N21+V21+AD21+AL21+AT21),IF(E21=[1]Hoja2!$B$31,(M21+U21+AC21+AK21+AS21),0))</f>
        <v>0</v>
      </c>
      <c r="AZ21" s="47">
        <f>+IF(E21=[1]Hoja2!$B$31,(M21+U21+AC21+AK21+AS21)-AY21,IF(E21=[1]Hoja2!$B$32,(M21+U21+AC21+AK21+AS21),0))</f>
        <v>0</v>
      </c>
      <c r="BA21" s="47">
        <f>+IF(E21=[1]Hoja2!$B$34,(M21+U21+AC21+AK21+AS21),0)</f>
        <v>0</v>
      </c>
      <c r="BB21" s="47">
        <f>+IF(E21=[1]Hoja2!$B$33,(M21+U21+AC21+AK21+AS21),0)</f>
        <v>0</v>
      </c>
      <c r="BC21" s="48">
        <f t="shared" si="23"/>
        <v>0</v>
      </c>
      <c r="BD21" s="49">
        <f>+IF(OR(C21=[1]Hoja2!$B$92,C21=[1]Hoja2!$B$93,C21=[1]Hoja2!$B$94),Personal!AY21,0)</f>
        <v>0</v>
      </c>
    </row>
    <row r="22" spans="2:56" x14ac:dyDescent="0.25">
      <c r="B22" s="38"/>
      <c r="C22" s="38"/>
      <c r="D22" s="39"/>
      <c r="E22" s="38"/>
      <c r="F22" s="40"/>
      <c r="G22" s="40"/>
      <c r="H22" s="40"/>
      <c r="I22" s="41">
        <f>+IF(H22=[1]Hoja2!$B$27,0.2102,IF(H22=[1]Hoja2!$B$28,0.58,0))</f>
        <v>0</v>
      </c>
      <c r="J22" s="42"/>
      <c r="K22" s="43"/>
      <c r="L22" s="38"/>
      <c r="M22" s="44">
        <f t="shared" si="0"/>
        <v>0</v>
      </c>
      <c r="N22" s="44">
        <f>+IF(G22=[1]Hoja2!$J$5,IF(AND('[1]Ficha Resumen'!$Q$17=[1]Hoja2!$H$5,Personal!$E22=[1]Hoja2!$B$31),Personal!$J$7*(Personal!$P22+Personal!$R22),IF(AND('[1]Ficha Resumen'!$Q$17=[1]Hoja2!$H$6,Personal!$E22=[1]Hoja2!$B$31),Personal!$J$6*(Personal!$P22+Personal!$R22),0)),0)</f>
        <v>0</v>
      </c>
      <c r="O22" s="45">
        <f>+IF(J22=[1]Hoja2!$B$22,F22/160,IF(Personal!J22=[1]Hoja2!$B$23,F22/80,0))*(1+O$4)</f>
        <v>0</v>
      </c>
      <c r="P22" s="44">
        <f t="shared" si="1"/>
        <v>0</v>
      </c>
      <c r="Q22" s="44">
        <f>+IF(J22=[1]Hoja2!$B$22,F22*I22/160,IF(Personal!J22=[1]Hoja2!$B$23,F22*I22/80,0))*(1+O$4)</f>
        <v>0</v>
      </c>
      <c r="R22" s="44">
        <f t="shared" si="2"/>
        <v>0</v>
      </c>
      <c r="S22" s="43"/>
      <c r="T22" s="38"/>
      <c r="U22" s="44">
        <f t="shared" si="3"/>
        <v>0</v>
      </c>
      <c r="V22" s="44">
        <f>IF(G22=[1]Hoja2!$J$5,IF(AND('[1]Ficha Resumen'!$Q$17=[1]Hoja2!$H$5,Personal!$E22=[1]Hoja2!$B$31),Personal!$J$7*(Personal!$X22+Personal!$Z22),IF(AND('[1]Ficha Resumen'!$Q$17=[1]Hoja2!$H$6,Personal!$E22=[1]Hoja2!$B$31),Personal!$J$6*(Personal!$X22+Personal!$Z22),0)),0)</f>
        <v>0</v>
      </c>
      <c r="W22" s="45">
        <f t="shared" si="4"/>
        <v>0</v>
      </c>
      <c r="X22" s="44">
        <f t="shared" si="5"/>
        <v>0</v>
      </c>
      <c r="Y22" s="44">
        <f t="shared" si="6"/>
        <v>0</v>
      </c>
      <c r="Z22" s="44">
        <f t="shared" si="7"/>
        <v>0</v>
      </c>
      <c r="AA22" s="43"/>
      <c r="AB22" s="38"/>
      <c r="AC22" s="44">
        <f t="shared" si="8"/>
        <v>0</v>
      </c>
      <c r="AD22" s="44">
        <f>IF(G22=[1]Hoja2!$J$5,IF(AND('[1]Ficha Resumen'!$Q$17=[1]Hoja2!$H$5,Personal!$E22=[1]Hoja2!$B$31),Personal!$J$7*(Personal!$AF22+Personal!$AH22),IF(AND('[1]Ficha Resumen'!$Q$17=[1]Hoja2!$H$6,Personal!$E22=[1]Hoja2!$B$31),Personal!$J$6*(Personal!$AF22+Personal!$AH22),0)),0)</f>
        <v>0</v>
      </c>
      <c r="AE22" s="45">
        <f t="shared" si="9"/>
        <v>0</v>
      </c>
      <c r="AF22" s="44">
        <f t="shared" si="10"/>
        <v>0</v>
      </c>
      <c r="AG22" s="44">
        <f t="shared" si="11"/>
        <v>0</v>
      </c>
      <c r="AH22" s="44">
        <f t="shared" si="12"/>
        <v>0</v>
      </c>
      <c r="AI22" s="43"/>
      <c r="AJ22" s="38"/>
      <c r="AK22" s="44">
        <f t="shared" si="13"/>
        <v>0</v>
      </c>
      <c r="AL22" s="44">
        <f>IF(G22=[1]Hoja2!$J$5,IF(AND('[1]Ficha Resumen'!$Q$17=[1]Hoja2!$H$5,Personal!$E22=[1]Hoja2!$B$31),Personal!$J$7*(Personal!$AN22+Personal!$AP22),IF(AND('[1]Ficha Resumen'!$Q$17=[1]Hoja2!$H$6,Personal!$E22=[1]Hoja2!$B$31),Personal!$J$6*(Personal!$AN22+Personal!$AP22),0)),0)</f>
        <v>0</v>
      </c>
      <c r="AM22" s="45">
        <f t="shared" si="14"/>
        <v>0</v>
      </c>
      <c r="AN22" s="46">
        <f t="shared" si="15"/>
        <v>0</v>
      </c>
      <c r="AO22" s="44">
        <f t="shared" si="16"/>
        <v>0</v>
      </c>
      <c r="AP22" s="46">
        <f t="shared" si="17"/>
        <v>0</v>
      </c>
      <c r="AQ22" s="43"/>
      <c r="AR22" s="38"/>
      <c r="AS22" s="44">
        <f t="shared" si="18"/>
        <v>0</v>
      </c>
      <c r="AT22" s="44">
        <f>IF(G22=[1]Hoja2!$J$5,IF(AND('[1]Ficha Resumen'!$Q$17=[1]Hoja2!$H$5,Personal!$E22=[1]Hoja2!$B$31),Personal!$J$7*(Personal!$AV22+Personal!$AX22),IF(AND('[1]Ficha Resumen'!$Q$17=[1]Hoja2!$H$6,Personal!$E22=[1]Hoja2!$B$31),Personal!$J$6*(Personal!$AV22+Personal!$AX22),0)),0)</f>
        <v>0</v>
      </c>
      <c r="AU22" s="45">
        <f t="shared" si="19"/>
        <v>0</v>
      </c>
      <c r="AV22" s="46">
        <f t="shared" si="20"/>
        <v>0</v>
      </c>
      <c r="AW22" s="44">
        <f t="shared" si="21"/>
        <v>0</v>
      </c>
      <c r="AX22" s="46">
        <f t="shared" si="22"/>
        <v>0</v>
      </c>
      <c r="AY22" s="47">
        <f>+IF(AND(E22=[1]Hoja2!$B$31,(N22+V22+AD22+AL22+AT22)&gt;0),(N22+V22+AD22+AL22+AT22),IF(E22=[1]Hoja2!$B$31,(M22+U22+AC22+AK22+AS22),0))</f>
        <v>0</v>
      </c>
      <c r="AZ22" s="47">
        <f>+IF(E22=[1]Hoja2!$B$31,(M22+U22+AC22+AK22+AS22)-AY22,IF(E22=[1]Hoja2!$B$32,(M22+U22+AC22+AK22+AS22),0))</f>
        <v>0</v>
      </c>
      <c r="BA22" s="47">
        <f>+IF(E22=[1]Hoja2!$B$34,(M22+U22+AC22+AK22+AS22),0)</f>
        <v>0</v>
      </c>
      <c r="BB22" s="47">
        <f>+IF(E22=[1]Hoja2!$B$33,(M22+U22+AC22+AK22+AS22),0)</f>
        <v>0</v>
      </c>
      <c r="BC22" s="48">
        <f t="shared" si="23"/>
        <v>0</v>
      </c>
      <c r="BD22" s="49">
        <f>+IF(OR(C22=[1]Hoja2!$B$92,C22=[1]Hoja2!$B$93,C22=[1]Hoja2!$B$94),Personal!AY22,0)</f>
        <v>0</v>
      </c>
    </row>
    <row r="23" spans="2:56" x14ac:dyDescent="0.25">
      <c r="B23" s="38"/>
      <c r="C23" s="38"/>
      <c r="D23" s="39"/>
      <c r="E23" s="38"/>
      <c r="F23" s="40"/>
      <c r="G23" s="40"/>
      <c r="H23" s="40"/>
      <c r="I23" s="41">
        <f>+IF(H23=[1]Hoja2!$B$27,0.2102,IF(H23=[1]Hoja2!$B$28,0.58,0))</f>
        <v>0</v>
      </c>
      <c r="J23" s="42"/>
      <c r="K23" s="43"/>
      <c r="L23" s="38"/>
      <c r="M23" s="44">
        <f t="shared" si="0"/>
        <v>0</v>
      </c>
      <c r="N23" s="44">
        <f>+IF(G23=[1]Hoja2!$J$5,IF(AND('[1]Ficha Resumen'!$Q$17=[1]Hoja2!$H$5,Personal!$E23=[1]Hoja2!$B$31),Personal!$J$7*(Personal!$P23+Personal!$R23),IF(AND('[1]Ficha Resumen'!$Q$17=[1]Hoja2!$H$6,Personal!$E23=[1]Hoja2!$B$31),Personal!$J$6*(Personal!$P23+Personal!$R23),0)),0)</f>
        <v>0</v>
      </c>
      <c r="O23" s="45">
        <f>+IF(J23=[1]Hoja2!$B$22,F23/160,IF(Personal!J23=[1]Hoja2!$B$23,F23/80,0))*(1+O$4)</f>
        <v>0</v>
      </c>
      <c r="P23" s="44">
        <f t="shared" si="1"/>
        <v>0</v>
      </c>
      <c r="Q23" s="44">
        <f>+IF(J23=[1]Hoja2!$B$22,F23*I23/160,IF(Personal!J23=[1]Hoja2!$B$23,F23*I23/80,0))*(1+O$4)</f>
        <v>0</v>
      </c>
      <c r="R23" s="44">
        <f t="shared" si="2"/>
        <v>0</v>
      </c>
      <c r="S23" s="43"/>
      <c r="T23" s="38"/>
      <c r="U23" s="44">
        <f t="shared" si="3"/>
        <v>0</v>
      </c>
      <c r="V23" s="44">
        <f>IF(G23=[1]Hoja2!$J$5,IF(AND('[1]Ficha Resumen'!$Q$17=[1]Hoja2!$H$5,Personal!$E23=[1]Hoja2!$B$31),Personal!$J$7*(Personal!$X23+Personal!$Z23),IF(AND('[1]Ficha Resumen'!$Q$17=[1]Hoja2!$H$6,Personal!$E23=[1]Hoja2!$B$31),Personal!$J$6*(Personal!$X23+Personal!$Z23),0)),0)</f>
        <v>0</v>
      </c>
      <c r="W23" s="45">
        <f t="shared" si="4"/>
        <v>0</v>
      </c>
      <c r="X23" s="44">
        <f t="shared" si="5"/>
        <v>0</v>
      </c>
      <c r="Y23" s="44">
        <f t="shared" si="6"/>
        <v>0</v>
      </c>
      <c r="Z23" s="44">
        <f t="shared" si="7"/>
        <v>0</v>
      </c>
      <c r="AA23" s="43"/>
      <c r="AB23" s="38"/>
      <c r="AC23" s="44">
        <f t="shared" si="8"/>
        <v>0</v>
      </c>
      <c r="AD23" s="44">
        <f>IF(G23=[1]Hoja2!$J$5,IF(AND('[1]Ficha Resumen'!$Q$17=[1]Hoja2!$H$5,Personal!$E23=[1]Hoja2!$B$31),Personal!$J$7*(Personal!$AF23+Personal!$AH23),IF(AND('[1]Ficha Resumen'!$Q$17=[1]Hoja2!$H$6,Personal!$E23=[1]Hoja2!$B$31),Personal!$J$6*(Personal!$AF23+Personal!$AH23),0)),0)</f>
        <v>0</v>
      </c>
      <c r="AE23" s="45">
        <f t="shared" si="9"/>
        <v>0</v>
      </c>
      <c r="AF23" s="44">
        <f t="shared" si="10"/>
        <v>0</v>
      </c>
      <c r="AG23" s="44">
        <f t="shared" si="11"/>
        <v>0</v>
      </c>
      <c r="AH23" s="44">
        <f t="shared" si="12"/>
        <v>0</v>
      </c>
      <c r="AI23" s="43"/>
      <c r="AJ23" s="38"/>
      <c r="AK23" s="44">
        <f t="shared" si="13"/>
        <v>0</v>
      </c>
      <c r="AL23" s="44">
        <f>IF(G23=[1]Hoja2!$J$5,IF(AND('[1]Ficha Resumen'!$Q$17=[1]Hoja2!$H$5,Personal!$E23=[1]Hoja2!$B$31),Personal!$J$7*(Personal!$AN23+Personal!$AP23),IF(AND('[1]Ficha Resumen'!$Q$17=[1]Hoja2!$H$6,Personal!$E23=[1]Hoja2!$B$31),Personal!$J$6*(Personal!$AN23+Personal!$AP23),0)),0)</f>
        <v>0</v>
      </c>
      <c r="AM23" s="45">
        <f t="shared" si="14"/>
        <v>0</v>
      </c>
      <c r="AN23" s="46">
        <f t="shared" si="15"/>
        <v>0</v>
      </c>
      <c r="AO23" s="44">
        <f t="shared" si="16"/>
        <v>0</v>
      </c>
      <c r="AP23" s="46">
        <f t="shared" si="17"/>
        <v>0</v>
      </c>
      <c r="AQ23" s="43"/>
      <c r="AR23" s="38"/>
      <c r="AS23" s="44">
        <f t="shared" si="18"/>
        <v>0</v>
      </c>
      <c r="AT23" s="44">
        <f>IF(G23=[1]Hoja2!$J$5,IF(AND('[1]Ficha Resumen'!$Q$17=[1]Hoja2!$H$5,Personal!$E23=[1]Hoja2!$B$31),Personal!$J$7*(Personal!$AV23+Personal!$AX23),IF(AND('[1]Ficha Resumen'!$Q$17=[1]Hoja2!$H$6,Personal!$E23=[1]Hoja2!$B$31),Personal!$J$6*(Personal!$AV23+Personal!$AX23),0)),0)</f>
        <v>0</v>
      </c>
      <c r="AU23" s="45">
        <f t="shared" si="19"/>
        <v>0</v>
      </c>
      <c r="AV23" s="46">
        <f t="shared" si="20"/>
        <v>0</v>
      </c>
      <c r="AW23" s="44">
        <f t="shared" si="21"/>
        <v>0</v>
      </c>
      <c r="AX23" s="46">
        <f t="shared" si="22"/>
        <v>0</v>
      </c>
      <c r="AY23" s="47">
        <f>+IF(AND(E23=[1]Hoja2!$B$31,(N23+V23+AD23+AL23+AT23)&gt;0),(N23+V23+AD23+AL23+AT23),IF(E23=[1]Hoja2!$B$31,(M23+U23+AC23+AK23+AS23),0))</f>
        <v>0</v>
      </c>
      <c r="AZ23" s="47">
        <f>+IF(E23=[1]Hoja2!$B$31,(M23+U23+AC23+AK23+AS23)-AY23,IF(E23=[1]Hoja2!$B$32,(M23+U23+AC23+AK23+AS23),0))</f>
        <v>0</v>
      </c>
      <c r="BA23" s="47">
        <f>+IF(E23=[1]Hoja2!$B$34,(M23+U23+AC23+AK23+AS23),0)</f>
        <v>0</v>
      </c>
      <c r="BB23" s="47">
        <f>+IF(E23=[1]Hoja2!$B$33,(M23+U23+AC23+AK23+AS23),0)</f>
        <v>0</v>
      </c>
      <c r="BC23" s="48">
        <f t="shared" si="23"/>
        <v>0</v>
      </c>
      <c r="BD23" s="49">
        <f>+IF(OR(C23=[1]Hoja2!$B$92,C23=[1]Hoja2!$B$93,C23=[1]Hoja2!$B$94),Personal!AY23,0)</f>
        <v>0</v>
      </c>
    </row>
    <row r="24" spans="2:56" x14ac:dyDescent="0.25">
      <c r="B24" s="38"/>
      <c r="C24" s="38"/>
      <c r="D24" s="39"/>
      <c r="E24" s="38"/>
      <c r="F24" s="40"/>
      <c r="G24" s="40"/>
      <c r="H24" s="40"/>
      <c r="I24" s="41">
        <f>+IF(H24=[1]Hoja2!$B$27,0.2102,IF(H24=[1]Hoja2!$B$28,0.58,0))</f>
        <v>0</v>
      </c>
      <c r="J24" s="42"/>
      <c r="K24" s="43"/>
      <c r="L24" s="38"/>
      <c r="M24" s="44">
        <f t="shared" si="0"/>
        <v>0</v>
      </c>
      <c r="N24" s="44">
        <f>+IF(G24=[1]Hoja2!$J$5,IF(AND('[1]Ficha Resumen'!$Q$17=[1]Hoja2!$H$5,Personal!$E24=[1]Hoja2!$B$31),Personal!$J$7*(Personal!$P24+Personal!$R24),IF(AND('[1]Ficha Resumen'!$Q$17=[1]Hoja2!$H$6,Personal!$E24=[1]Hoja2!$B$31),Personal!$J$6*(Personal!$P24+Personal!$R24),0)),0)</f>
        <v>0</v>
      </c>
      <c r="O24" s="45">
        <f>+IF(J24=[1]Hoja2!$B$22,F24/160,IF(Personal!J24=[1]Hoja2!$B$23,F24/80,0))*(1+O$4)</f>
        <v>0</v>
      </c>
      <c r="P24" s="44">
        <f t="shared" si="1"/>
        <v>0</v>
      </c>
      <c r="Q24" s="44">
        <f>+IF(J24=[1]Hoja2!$B$22,F24*I24/160,IF(Personal!J24=[1]Hoja2!$B$23,F24*I24/80,0))*(1+O$4)</f>
        <v>0</v>
      </c>
      <c r="R24" s="44">
        <f t="shared" si="2"/>
        <v>0</v>
      </c>
      <c r="S24" s="43"/>
      <c r="T24" s="38"/>
      <c r="U24" s="44">
        <f t="shared" si="3"/>
        <v>0</v>
      </c>
      <c r="V24" s="44">
        <f>IF(G24=[1]Hoja2!$J$5,IF(AND('[1]Ficha Resumen'!$Q$17=[1]Hoja2!$H$5,Personal!$E24=[1]Hoja2!$B$31),Personal!$J$7*(Personal!$X24+Personal!$Z24),IF(AND('[1]Ficha Resumen'!$Q$17=[1]Hoja2!$H$6,Personal!$E24=[1]Hoja2!$B$31),Personal!$J$6*(Personal!$X24+Personal!$Z24),0)),0)</f>
        <v>0</v>
      </c>
      <c r="W24" s="45">
        <f t="shared" si="4"/>
        <v>0</v>
      </c>
      <c r="X24" s="44">
        <f t="shared" si="5"/>
        <v>0</v>
      </c>
      <c r="Y24" s="44">
        <f t="shared" si="6"/>
        <v>0</v>
      </c>
      <c r="Z24" s="44">
        <f t="shared" si="7"/>
        <v>0</v>
      </c>
      <c r="AA24" s="43"/>
      <c r="AB24" s="38"/>
      <c r="AC24" s="44">
        <f t="shared" si="8"/>
        <v>0</v>
      </c>
      <c r="AD24" s="44">
        <f>IF(G24=[1]Hoja2!$J$5,IF(AND('[1]Ficha Resumen'!$Q$17=[1]Hoja2!$H$5,Personal!$E24=[1]Hoja2!$B$31),Personal!$J$7*(Personal!$AF24+Personal!$AH24),IF(AND('[1]Ficha Resumen'!$Q$17=[1]Hoja2!$H$6,Personal!$E24=[1]Hoja2!$B$31),Personal!$J$6*(Personal!$AF24+Personal!$AH24),0)),0)</f>
        <v>0</v>
      </c>
      <c r="AE24" s="45">
        <f t="shared" si="9"/>
        <v>0</v>
      </c>
      <c r="AF24" s="44">
        <f t="shared" si="10"/>
        <v>0</v>
      </c>
      <c r="AG24" s="44">
        <f t="shared" si="11"/>
        <v>0</v>
      </c>
      <c r="AH24" s="44">
        <f t="shared" si="12"/>
        <v>0</v>
      </c>
      <c r="AI24" s="43"/>
      <c r="AJ24" s="38"/>
      <c r="AK24" s="44">
        <f t="shared" si="13"/>
        <v>0</v>
      </c>
      <c r="AL24" s="44">
        <f>IF(G24=[1]Hoja2!$J$5,IF(AND('[1]Ficha Resumen'!$Q$17=[1]Hoja2!$H$5,Personal!$E24=[1]Hoja2!$B$31),Personal!$J$7*(Personal!$AN24+Personal!$AP24),IF(AND('[1]Ficha Resumen'!$Q$17=[1]Hoja2!$H$6,Personal!$E24=[1]Hoja2!$B$31),Personal!$J$6*(Personal!$AN24+Personal!$AP24),0)),0)</f>
        <v>0</v>
      </c>
      <c r="AM24" s="45">
        <f t="shared" si="14"/>
        <v>0</v>
      </c>
      <c r="AN24" s="46">
        <f t="shared" si="15"/>
        <v>0</v>
      </c>
      <c r="AO24" s="44">
        <f t="shared" si="16"/>
        <v>0</v>
      </c>
      <c r="AP24" s="46">
        <f t="shared" si="17"/>
        <v>0</v>
      </c>
      <c r="AQ24" s="43"/>
      <c r="AR24" s="38"/>
      <c r="AS24" s="44">
        <f t="shared" si="18"/>
        <v>0</v>
      </c>
      <c r="AT24" s="44">
        <f>IF(G24=[1]Hoja2!$J$5,IF(AND('[1]Ficha Resumen'!$Q$17=[1]Hoja2!$H$5,Personal!$E24=[1]Hoja2!$B$31),Personal!$J$7*(Personal!$AV24+Personal!$AX24),IF(AND('[1]Ficha Resumen'!$Q$17=[1]Hoja2!$H$6,Personal!$E24=[1]Hoja2!$B$31),Personal!$J$6*(Personal!$AV24+Personal!$AX24),0)),0)</f>
        <v>0</v>
      </c>
      <c r="AU24" s="45">
        <f t="shared" si="19"/>
        <v>0</v>
      </c>
      <c r="AV24" s="46">
        <f t="shared" si="20"/>
        <v>0</v>
      </c>
      <c r="AW24" s="44">
        <f t="shared" si="21"/>
        <v>0</v>
      </c>
      <c r="AX24" s="46">
        <f t="shared" si="22"/>
        <v>0</v>
      </c>
      <c r="AY24" s="47">
        <f>+IF(AND(E24=[1]Hoja2!$B$31,(N24+V24+AD24+AL24+AT24)&gt;0),(N24+V24+AD24+AL24+AT24),IF(E24=[1]Hoja2!$B$31,(M24+U24+AC24+AK24+AS24),0))</f>
        <v>0</v>
      </c>
      <c r="AZ24" s="47">
        <f>+IF(E24=[1]Hoja2!$B$31,(M24+U24+AC24+AK24+AS24)-AY24,IF(E24=[1]Hoja2!$B$32,(M24+U24+AC24+AK24+AS24),0))</f>
        <v>0</v>
      </c>
      <c r="BA24" s="47">
        <f>+IF(E24=[1]Hoja2!$B$34,(M24+U24+AC24+AK24+AS24),0)</f>
        <v>0</v>
      </c>
      <c r="BB24" s="47">
        <f>+IF(E24=[1]Hoja2!$B$33,(M24+U24+AC24+AK24+AS24),0)</f>
        <v>0</v>
      </c>
      <c r="BC24" s="48">
        <f t="shared" si="23"/>
        <v>0</v>
      </c>
      <c r="BD24" s="49">
        <f>+IF(OR(C24=[1]Hoja2!$B$92,C24=[1]Hoja2!$B$93,C24=[1]Hoja2!$B$94),Personal!AY24,0)</f>
        <v>0</v>
      </c>
    </row>
    <row r="25" spans="2:56" x14ac:dyDescent="0.25">
      <c r="B25" s="38"/>
      <c r="C25" s="38"/>
      <c r="D25" s="39"/>
      <c r="E25" s="38"/>
      <c r="F25" s="40"/>
      <c r="G25" s="40"/>
      <c r="H25" s="40"/>
      <c r="I25" s="41">
        <f>+IF(H25=[1]Hoja2!$B$27,0.2102,IF(H25=[1]Hoja2!$B$28,0.58,0))</f>
        <v>0</v>
      </c>
      <c r="J25" s="42"/>
      <c r="K25" s="43"/>
      <c r="L25" s="38"/>
      <c r="M25" s="44">
        <f t="shared" si="0"/>
        <v>0</v>
      </c>
      <c r="N25" s="44">
        <f>+IF(G25=[1]Hoja2!$J$5,IF(AND('[1]Ficha Resumen'!$Q$17=[1]Hoja2!$H$5,Personal!$E25=[1]Hoja2!$B$31),Personal!$J$7*(Personal!$P25+Personal!$R25),IF(AND('[1]Ficha Resumen'!$Q$17=[1]Hoja2!$H$6,Personal!$E25=[1]Hoja2!$B$31),Personal!$J$6*(Personal!$P25+Personal!$R25),0)),0)</f>
        <v>0</v>
      </c>
      <c r="O25" s="45">
        <f>+IF(J25=[1]Hoja2!$B$22,F25/160,IF(Personal!J25=[1]Hoja2!$B$23,F25/80,0))*(1+O$4)</f>
        <v>0</v>
      </c>
      <c r="P25" s="44">
        <f t="shared" si="1"/>
        <v>0</v>
      </c>
      <c r="Q25" s="44">
        <f>+IF(J25=[1]Hoja2!$B$22,F25*I25/160,IF(Personal!J25=[1]Hoja2!$B$23,F25*I25/80,0))*(1+O$4)</f>
        <v>0</v>
      </c>
      <c r="R25" s="44">
        <f t="shared" si="2"/>
        <v>0</v>
      </c>
      <c r="S25" s="43"/>
      <c r="T25" s="38"/>
      <c r="U25" s="44">
        <f t="shared" si="3"/>
        <v>0</v>
      </c>
      <c r="V25" s="44">
        <f>IF(G25=[1]Hoja2!$J$5,IF(AND('[1]Ficha Resumen'!$Q$17=[1]Hoja2!$H$5,Personal!$E25=[1]Hoja2!$B$31),Personal!$J$7*(Personal!$X25+Personal!$Z25),IF(AND('[1]Ficha Resumen'!$Q$17=[1]Hoja2!$H$6,Personal!$E25=[1]Hoja2!$B$31),Personal!$J$6*(Personal!$X25+Personal!$Z25),0)),0)</f>
        <v>0</v>
      </c>
      <c r="W25" s="45">
        <f t="shared" si="4"/>
        <v>0</v>
      </c>
      <c r="X25" s="44">
        <f t="shared" si="5"/>
        <v>0</v>
      </c>
      <c r="Y25" s="44">
        <f t="shared" si="6"/>
        <v>0</v>
      </c>
      <c r="Z25" s="44">
        <f t="shared" si="7"/>
        <v>0</v>
      </c>
      <c r="AA25" s="43"/>
      <c r="AB25" s="38"/>
      <c r="AC25" s="44">
        <f t="shared" si="8"/>
        <v>0</v>
      </c>
      <c r="AD25" s="44">
        <f>IF(G25=[1]Hoja2!$J$5,IF(AND('[1]Ficha Resumen'!$Q$17=[1]Hoja2!$H$5,Personal!$E25=[1]Hoja2!$B$31),Personal!$J$7*(Personal!$AF25+Personal!$AH25),IF(AND('[1]Ficha Resumen'!$Q$17=[1]Hoja2!$H$6,Personal!$E25=[1]Hoja2!$B$31),Personal!$J$6*(Personal!$AF25+Personal!$AH25),0)),0)</f>
        <v>0</v>
      </c>
      <c r="AE25" s="45">
        <f t="shared" si="9"/>
        <v>0</v>
      </c>
      <c r="AF25" s="44">
        <f t="shared" si="10"/>
        <v>0</v>
      </c>
      <c r="AG25" s="44">
        <f t="shared" si="11"/>
        <v>0</v>
      </c>
      <c r="AH25" s="44">
        <f t="shared" si="12"/>
        <v>0</v>
      </c>
      <c r="AI25" s="43"/>
      <c r="AJ25" s="38"/>
      <c r="AK25" s="44">
        <f t="shared" si="13"/>
        <v>0</v>
      </c>
      <c r="AL25" s="44">
        <f>IF(G25=[1]Hoja2!$J$5,IF(AND('[1]Ficha Resumen'!$Q$17=[1]Hoja2!$H$5,Personal!$E25=[1]Hoja2!$B$31),Personal!$J$7*(Personal!$AN25+Personal!$AP25),IF(AND('[1]Ficha Resumen'!$Q$17=[1]Hoja2!$H$6,Personal!$E25=[1]Hoja2!$B$31),Personal!$J$6*(Personal!$AN25+Personal!$AP25),0)),0)</f>
        <v>0</v>
      </c>
      <c r="AM25" s="45">
        <f t="shared" si="14"/>
        <v>0</v>
      </c>
      <c r="AN25" s="46">
        <f t="shared" si="15"/>
        <v>0</v>
      </c>
      <c r="AO25" s="44">
        <f t="shared" si="16"/>
        <v>0</v>
      </c>
      <c r="AP25" s="46">
        <f t="shared" si="17"/>
        <v>0</v>
      </c>
      <c r="AQ25" s="43"/>
      <c r="AR25" s="38"/>
      <c r="AS25" s="44">
        <f t="shared" si="18"/>
        <v>0</v>
      </c>
      <c r="AT25" s="44">
        <f>IF(G25=[1]Hoja2!$J$5,IF(AND('[1]Ficha Resumen'!$Q$17=[1]Hoja2!$H$5,Personal!$E25=[1]Hoja2!$B$31),Personal!$J$7*(Personal!$AV25+Personal!$AX25),IF(AND('[1]Ficha Resumen'!$Q$17=[1]Hoja2!$H$6,Personal!$E25=[1]Hoja2!$B$31),Personal!$J$6*(Personal!$AV25+Personal!$AX25),0)),0)</f>
        <v>0</v>
      </c>
      <c r="AU25" s="45">
        <f t="shared" si="19"/>
        <v>0</v>
      </c>
      <c r="AV25" s="46">
        <f t="shared" si="20"/>
        <v>0</v>
      </c>
      <c r="AW25" s="44">
        <f t="shared" si="21"/>
        <v>0</v>
      </c>
      <c r="AX25" s="46">
        <f t="shared" si="22"/>
        <v>0</v>
      </c>
      <c r="AY25" s="47">
        <f>+IF(AND(E25=[1]Hoja2!$B$31,(N25+V25+AD25+AL25+AT25)&gt;0),(N25+V25+AD25+AL25+AT25),IF(E25=[1]Hoja2!$B$31,(M25+U25+AC25+AK25+AS25),0))</f>
        <v>0</v>
      </c>
      <c r="AZ25" s="47">
        <f>+IF(E25=[1]Hoja2!$B$31,(M25+U25+AC25+AK25+AS25)-AY25,IF(E25=[1]Hoja2!$B$32,(M25+U25+AC25+AK25+AS25),0))</f>
        <v>0</v>
      </c>
      <c r="BA25" s="47">
        <f>+IF(E25=[1]Hoja2!$B$34,(M25+U25+AC25+AK25+AS25),0)</f>
        <v>0</v>
      </c>
      <c r="BB25" s="47">
        <f>+IF(E25=[1]Hoja2!$B$33,(M25+U25+AC25+AK25+AS25),0)</f>
        <v>0</v>
      </c>
      <c r="BC25" s="48">
        <f t="shared" si="23"/>
        <v>0</v>
      </c>
      <c r="BD25" s="49">
        <f>+IF(OR(C25=[1]Hoja2!$B$92,C25=[1]Hoja2!$B$93,C25=[1]Hoja2!$B$94),Personal!AY25,0)</f>
        <v>0</v>
      </c>
    </row>
    <row r="26" spans="2:56" x14ac:dyDescent="0.25">
      <c r="B26" s="38"/>
      <c r="C26" s="38"/>
      <c r="D26" s="39"/>
      <c r="E26" s="38"/>
      <c r="F26" s="40"/>
      <c r="G26" s="40"/>
      <c r="H26" s="40"/>
      <c r="I26" s="41">
        <f>+IF(H26=[1]Hoja2!$B$27,0.2102,IF(H26=[1]Hoja2!$B$28,0.58,0))</f>
        <v>0</v>
      </c>
      <c r="J26" s="42"/>
      <c r="K26" s="43"/>
      <c r="L26" s="38"/>
      <c r="M26" s="44">
        <f t="shared" si="0"/>
        <v>0</v>
      </c>
      <c r="N26" s="44">
        <f>+IF(G26=[1]Hoja2!$J$5,IF(AND('[1]Ficha Resumen'!$Q$17=[1]Hoja2!$H$5,Personal!$E26=[1]Hoja2!$B$31),Personal!$J$7*(Personal!$P26+Personal!$R26),IF(AND('[1]Ficha Resumen'!$Q$17=[1]Hoja2!$H$6,Personal!$E26=[1]Hoja2!$B$31),Personal!$J$6*(Personal!$P26+Personal!$R26),0)),0)</f>
        <v>0</v>
      </c>
      <c r="O26" s="45">
        <f>+IF(J26=[1]Hoja2!$B$22,F26/160,IF(Personal!J26=[1]Hoja2!$B$23,F26/80,0))*(1+O$4)</f>
        <v>0</v>
      </c>
      <c r="P26" s="44">
        <f t="shared" si="1"/>
        <v>0</v>
      </c>
      <c r="Q26" s="44">
        <f>+IF(J26=[1]Hoja2!$B$22,F26*I26/160,IF(Personal!J26=[1]Hoja2!$B$23,F26*I26/80,0))*(1+O$4)</f>
        <v>0</v>
      </c>
      <c r="R26" s="44">
        <f t="shared" si="2"/>
        <v>0</v>
      </c>
      <c r="S26" s="43"/>
      <c r="T26" s="38"/>
      <c r="U26" s="44">
        <f t="shared" si="3"/>
        <v>0</v>
      </c>
      <c r="V26" s="44">
        <f>IF(G26=[1]Hoja2!$J$5,IF(AND('[1]Ficha Resumen'!$Q$17=[1]Hoja2!$H$5,Personal!$E26=[1]Hoja2!$B$31),Personal!$J$7*(Personal!$X26+Personal!$Z26),IF(AND('[1]Ficha Resumen'!$Q$17=[1]Hoja2!$H$6,Personal!$E26=[1]Hoja2!$B$31),Personal!$J$6*(Personal!$X26+Personal!$Z26),0)),0)</f>
        <v>0</v>
      </c>
      <c r="W26" s="45">
        <f t="shared" si="4"/>
        <v>0</v>
      </c>
      <c r="X26" s="44">
        <f t="shared" si="5"/>
        <v>0</v>
      </c>
      <c r="Y26" s="44">
        <f t="shared" si="6"/>
        <v>0</v>
      </c>
      <c r="Z26" s="44">
        <f t="shared" si="7"/>
        <v>0</v>
      </c>
      <c r="AA26" s="43"/>
      <c r="AB26" s="38"/>
      <c r="AC26" s="44">
        <f t="shared" si="8"/>
        <v>0</v>
      </c>
      <c r="AD26" s="44">
        <f>IF(G26=[1]Hoja2!$J$5,IF(AND('[1]Ficha Resumen'!$Q$17=[1]Hoja2!$H$5,Personal!$E26=[1]Hoja2!$B$31),Personal!$J$7*(Personal!$AF26+Personal!$AH26),IF(AND('[1]Ficha Resumen'!$Q$17=[1]Hoja2!$H$6,Personal!$E26=[1]Hoja2!$B$31),Personal!$J$6*(Personal!$AF26+Personal!$AH26),0)),0)</f>
        <v>0</v>
      </c>
      <c r="AE26" s="45">
        <f t="shared" si="9"/>
        <v>0</v>
      </c>
      <c r="AF26" s="44">
        <f t="shared" si="10"/>
        <v>0</v>
      </c>
      <c r="AG26" s="44">
        <f t="shared" si="11"/>
        <v>0</v>
      </c>
      <c r="AH26" s="44">
        <f t="shared" si="12"/>
        <v>0</v>
      </c>
      <c r="AI26" s="43"/>
      <c r="AJ26" s="38"/>
      <c r="AK26" s="44">
        <f t="shared" si="13"/>
        <v>0</v>
      </c>
      <c r="AL26" s="44">
        <f>IF(G26=[1]Hoja2!$J$5,IF(AND('[1]Ficha Resumen'!$Q$17=[1]Hoja2!$H$5,Personal!$E26=[1]Hoja2!$B$31),Personal!$J$7*(Personal!$AN26+Personal!$AP26),IF(AND('[1]Ficha Resumen'!$Q$17=[1]Hoja2!$H$6,Personal!$E26=[1]Hoja2!$B$31),Personal!$J$6*(Personal!$AN26+Personal!$AP26),0)),0)</f>
        <v>0</v>
      </c>
      <c r="AM26" s="45">
        <f t="shared" si="14"/>
        <v>0</v>
      </c>
      <c r="AN26" s="46">
        <f t="shared" si="15"/>
        <v>0</v>
      </c>
      <c r="AO26" s="44">
        <f t="shared" si="16"/>
        <v>0</v>
      </c>
      <c r="AP26" s="46">
        <f t="shared" si="17"/>
        <v>0</v>
      </c>
      <c r="AQ26" s="43"/>
      <c r="AR26" s="38"/>
      <c r="AS26" s="44">
        <f t="shared" si="18"/>
        <v>0</v>
      </c>
      <c r="AT26" s="44">
        <f>IF(G26=[1]Hoja2!$J$5,IF(AND('[1]Ficha Resumen'!$Q$17=[1]Hoja2!$H$5,Personal!$E26=[1]Hoja2!$B$31),Personal!$J$7*(Personal!$AV26+Personal!$AX26),IF(AND('[1]Ficha Resumen'!$Q$17=[1]Hoja2!$H$6,Personal!$E26=[1]Hoja2!$B$31),Personal!$J$6*(Personal!$AV26+Personal!$AX26),0)),0)</f>
        <v>0</v>
      </c>
      <c r="AU26" s="45">
        <f t="shared" si="19"/>
        <v>0</v>
      </c>
      <c r="AV26" s="46">
        <f t="shared" si="20"/>
        <v>0</v>
      </c>
      <c r="AW26" s="44">
        <f t="shared" si="21"/>
        <v>0</v>
      </c>
      <c r="AX26" s="46">
        <f t="shared" si="22"/>
        <v>0</v>
      </c>
      <c r="AY26" s="47">
        <f>+IF(AND(E26=[1]Hoja2!$B$31,(N26+V26+AD26+AL26+AT26)&gt;0),(N26+V26+AD26+AL26+AT26),IF(E26=[1]Hoja2!$B$31,(M26+U26+AC26+AK26+AS26),0))</f>
        <v>0</v>
      </c>
      <c r="AZ26" s="47">
        <f>+IF(E26=[1]Hoja2!$B$31,(M26+U26+AC26+AK26+AS26)-AY26,IF(E26=[1]Hoja2!$B$32,(M26+U26+AC26+AK26+AS26),0))</f>
        <v>0</v>
      </c>
      <c r="BA26" s="47">
        <f>+IF(E26=[1]Hoja2!$B$34,(M26+U26+AC26+AK26+AS26),0)</f>
        <v>0</v>
      </c>
      <c r="BB26" s="47">
        <f>+IF(E26=[1]Hoja2!$B$33,(M26+U26+AC26+AK26+AS26),0)</f>
        <v>0</v>
      </c>
      <c r="BC26" s="48">
        <f t="shared" si="23"/>
        <v>0</v>
      </c>
      <c r="BD26" s="49">
        <f>+IF(OR(C26=[1]Hoja2!$B$92,C26=[1]Hoja2!$B$93,C26=[1]Hoja2!$B$94),Personal!AY26,0)</f>
        <v>0</v>
      </c>
    </row>
    <row r="27" spans="2:56" x14ac:dyDescent="0.25">
      <c r="B27" s="38"/>
      <c r="C27" s="38"/>
      <c r="D27" s="39"/>
      <c r="E27" s="38"/>
      <c r="F27" s="40"/>
      <c r="G27" s="40"/>
      <c r="H27" s="40"/>
      <c r="I27" s="41">
        <f>+IF(H27=[1]Hoja2!$B$27,0.2102,IF(H27=[1]Hoja2!$B$28,0.58,0))</f>
        <v>0</v>
      </c>
      <c r="J27" s="42"/>
      <c r="K27" s="43"/>
      <c r="L27" s="38"/>
      <c r="M27" s="44">
        <f t="shared" si="0"/>
        <v>0</v>
      </c>
      <c r="N27" s="44">
        <f>+IF(G27=[1]Hoja2!$J$5,IF(AND('[1]Ficha Resumen'!$Q$17=[1]Hoja2!$H$5,Personal!$E27=[1]Hoja2!$B$31),Personal!$J$7*(Personal!$P27+Personal!$R27),IF(AND('[1]Ficha Resumen'!$Q$17=[1]Hoja2!$H$6,Personal!$E27=[1]Hoja2!$B$31),Personal!$J$6*(Personal!$P27+Personal!$R27),0)),0)</f>
        <v>0</v>
      </c>
      <c r="O27" s="45">
        <f>+IF(J27=[1]Hoja2!$B$22,F27/160,IF(Personal!J27=[1]Hoja2!$B$23,F27/80,0))*(1+O$4)</f>
        <v>0</v>
      </c>
      <c r="P27" s="44">
        <f t="shared" si="1"/>
        <v>0</v>
      </c>
      <c r="Q27" s="44">
        <f>+IF(J27=[1]Hoja2!$B$22,F27*I27/160,IF(Personal!J27=[1]Hoja2!$B$23,F27*I27/80,0))*(1+O$4)</f>
        <v>0</v>
      </c>
      <c r="R27" s="44">
        <f t="shared" si="2"/>
        <v>0</v>
      </c>
      <c r="S27" s="43"/>
      <c r="T27" s="38"/>
      <c r="U27" s="44">
        <f t="shared" si="3"/>
        <v>0</v>
      </c>
      <c r="V27" s="44">
        <f>IF(G27=[1]Hoja2!$J$5,IF(AND('[1]Ficha Resumen'!$Q$17=[1]Hoja2!$H$5,Personal!$E27=[1]Hoja2!$B$31),Personal!$J$7*(Personal!$X27+Personal!$Z27),IF(AND('[1]Ficha Resumen'!$Q$17=[1]Hoja2!$H$6,Personal!$E27=[1]Hoja2!$B$31),Personal!$J$6*(Personal!$X27+Personal!$Z27),0)),0)</f>
        <v>0</v>
      </c>
      <c r="W27" s="45">
        <f t="shared" si="4"/>
        <v>0</v>
      </c>
      <c r="X27" s="44">
        <f t="shared" si="5"/>
        <v>0</v>
      </c>
      <c r="Y27" s="44">
        <f t="shared" si="6"/>
        <v>0</v>
      </c>
      <c r="Z27" s="44">
        <f t="shared" si="7"/>
        <v>0</v>
      </c>
      <c r="AA27" s="43"/>
      <c r="AB27" s="38"/>
      <c r="AC27" s="44">
        <f t="shared" si="8"/>
        <v>0</v>
      </c>
      <c r="AD27" s="44">
        <f>IF(G27=[1]Hoja2!$J$5,IF(AND('[1]Ficha Resumen'!$Q$17=[1]Hoja2!$H$5,Personal!$E27=[1]Hoja2!$B$31),Personal!$J$7*(Personal!$AF27+Personal!$AH27),IF(AND('[1]Ficha Resumen'!$Q$17=[1]Hoja2!$H$6,Personal!$E27=[1]Hoja2!$B$31),Personal!$J$6*(Personal!$AF27+Personal!$AH27),0)),0)</f>
        <v>0</v>
      </c>
      <c r="AE27" s="45">
        <f t="shared" si="9"/>
        <v>0</v>
      </c>
      <c r="AF27" s="44">
        <f t="shared" si="10"/>
        <v>0</v>
      </c>
      <c r="AG27" s="44">
        <f t="shared" si="11"/>
        <v>0</v>
      </c>
      <c r="AH27" s="44">
        <f t="shared" si="12"/>
        <v>0</v>
      </c>
      <c r="AI27" s="43"/>
      <c r="AJ27" s="38"/>
      <c r="AK27" s="44">
        <f t="shared" si="13"/>
        <v>0</v>
      </c>
      <c r="AL27" s="44">
        <f>IF(G27=[1]Hoja2!$J$5,IF(AND('[1]Ficha Resumen'!$Q$17=[1]Hoja2!$H$5,Personal!$E27=[1]Hoja2!$B$31),Personal!$J$7*(Personal!$AN27+Personal!$AP27),IF(AND('[1]Ficha Resumen'!$Q$17=[1]Hoja2!$H$6,Personal!$E27=[1]Hoja2!$B$31),Personal!$J$6*(Personal!$AN27+Personal!$AP27),0)),0)</f>
        <v>0</v>
      </c>
      <c r="AM27" s="45">
        <f t="shared" si="14"/>
        <v>0</v>
      </c>
      <c r="AN27" s="46">
        <f t="shared" si="15"/>
        <v>0</v>
      </c>
      <c r="AO27" s="44">
        <f t="shared" si="16"/>
        <v>0</v>
      </c>
      <c r="AP27" s="46">
        <f t="shared" si="17"/>
        <v>0</v>
      </c>
      <c r="AQ27" s="43"/>
      <c r="AR27" s="38"/>
      <c r="AS27" s="44">
        <f t="shared" si="18"/>
        <v>0</v>
      </c>
      <c r="AT27" s="44">
        <f>IF(G27=[1]Hoja2!$J$5,IF(AND('[1]Ficha Resumen'!$Q$17=[1]Hoja2!$H$5,Personal!$E27=[1]Hoja2!$B$31),Personal!$J$7*(Personal!$AV27+Personal!$AX27),IF(AND('[1]Ficha Resumen'!$Q$17=[1]Hoja2!$H$6,Personal!$E27=[1]Hoja2!$B$31),Personal!$J$6*(Personal!$AV27+Personal!$AX27),0)),0)</f>
        <v>0</v>
      </c>
      <c r="AU27" s="45">
        <f t="shared" si="19"/>
        <v>0</v>
      </c>
      <c r="AV27" s="46">
        <f t="shared" si="20"/>
        <v>0</v>
      </c>
      <c r="AW27" s="44">
        <f t="shared" si="21"/>
        <v>0</v>
      </c>
      <c r="AX27" s="46">
        <f t="shared" si="22"/>
        <v>0</v>
      </c>
      <c r="AY27" s="47">
        <f>+IF(AND(E27=[1]Hoja2!$B$31,(N27+V27+AD27+AL27+AT27)&gt;0),(N27+V27+AD27+AL27+AT27),IF(E27=[1]Hoja2!$B$31,(M27+U27+AC27+AK27+AS27),0))</f>
        <v>0</v>
      </c>
      <c r="AZ27" s="47">
        <f>+IF(E27=[1]Hoja2!$B$31,(M27+U27+AC27+AK27+AS27)-AY27,IF(E27=[1]Hoja2!$B$32,(M27+U27+AC27+AK27+AS27),0))</f>
        <v>0</v>
      </c>
      <c r="BA27" s="47">
        <f>+IF(E27=[1]Hoja2!$B$34,(M27+U27+AC27+AK27+AS27),0)</f>
        <v>0</v>
      </c>
      <c r="BB27" s="47">
        <f>+IF(E27=[1]Hoja2!$B$33,(M27+U27+AC27+AK27+AS27),0)</f>
        <v>0</v>
      </c>
      <c r="BC27" s="48">
        <f t="shared" si="23"/>
        <v>0</v>
      </c>
      <c r="BD27" s="49">
        <f>+IF(OR(C27=[1]Hoja2!$B$92,C27=[1]Hoja2!$B$93,C27=[1]Hoja2!$B$94),Personal!AY27,0)</f>
        <v>0</v>
      </c>
    </row>
    <row r="28" spans="2:56" x14ac:dyDescent="0.25">
      <c r="B28" s="38"/>
      <c r="C28" s="38"/>
      <c r="D28" s="39"/>
      <c r="E28" s="38"/>
      <c r="F28" s="40"/>
      <c r="G28" s="40"/>
      <c r="H28" s="40"/>
      <c r="I28" s="41">
        <f>+IF(H28=[1]Hoja2!$B$27,0.2102,IF(H28=[1]Hoja2!$B$28,0.58,0))</f>
        <v>0</v>
      </c>
      <c r="J28" s="42"/>
      <c r="K28" s="43"/>
      <c r="L28" s="38"/>
      <c r="M28" s="44">
        <f t="shared" si="0"/>
        <v>0</v>
      </c>
      <c r="N28" s="44">
        <f>+IF(G28=[1]Hoja2!$J$5,IF(AND('[1]Ficha Resumen'!$Q$17=[1]Hoja2!$H$5,Personal!$E28=[1]Hoja2!$B$31),Personal!$J$7*(Personal!$P28+Personal!$R28),IF(AND('[1]Ficha Resumen'!$Q$17=[1]Hoja2!$H$6,Personal!$E28=[1]Hoja2!$B$31),Personal!$J$6*(Personal!$P28+Personal!$R28),0)),0)</f>
        <v>0</v>
      </c>
      <c r="O28" s="45">
        <f>+IF(J28=[1]Hoja2!$B$22,F28/160,IF(Personal!J28=[1]Hoja2!$B$23,F28/80,0))*(1+O$4)</f>
        <v>0</v>
      </c>
      <c r="P28" s="44">
        <f t="shared" si="1"/>
        <v>0</v>
      </c>
      <c r="Q28" s="44">
        <f>+IF(J28=[1]Hoja2!$B$22,F28*I28/160,IF(Personal!J28=[1]Hoja2!$B$23,F28*I28/80,0))*(1+O$4)</f>
        <v>0</v>
      </c>
      <c r="R28" s="44">
        <f t="shared" si="2"/>
        <v>0</v>
      </c>
      <c r="S28" s="43"/>
      <c r="T28" s="38"/>
      <c r="U28" s="44">
        <f t="shared" si="3"/>
        <v>0</v>
      </c>
      <c r="V28" s="44">
        <f>IF(G28=[1]Hoja2!$J$5,IF(AND('[1]Ficha Resumen'!$Q$17=[1]Hoja2!$H$5,Personal!$E28=[1]Hoja2!$B$31),Personal!$J$7*(Personal!$X28+Personal!$Z28),IF(AND('[1]Ficha Resumen'!$Q$17=[1]Hoja2!$H$6,Personal!$E28=[1]Hoja2!$B$31),Personal!$J$6*(Personal!$X28+Personal!$Z28),0)),0)</f>
        <v>0</v>
      </c>
      <c r="W28" s="45">
        <f t="shared" si="4"/>
        <v>0</v>
      </c>
      <c r="X28" s="44">
        <f t="shared" si="5"/>
        <v>0</v>
      </c>
      <c r="Y28" s="44">
        <f t="shared" si="6"/>
        <v>0</v>
      </c>
      <c r="Z28" s="44">
        <f t="shared" si="7"/>
        <v>0</v>
      </c>
      <c r="AA28" s="43"/>
      <c r="AB28" s="38"/>
      <c r="AC28" s="44">
        <f t="shared" si="8"/>
        <v>0</v>
      </c>
      <c r="AD28" s="44">
        <f>IF(G28=[1]Hoja2!$J$5,IF(AND('[1]Ficha Resumen'!$Q$17=[1]Hoja2!$H$5,Personal!$E28=[1]Hoja2!$B$31),Personal!$J$7*(Personal!$AF28+Personal!$AH28),IF(AND('[1]Ficha Resumen'!$Q$17=[1]Hoja2!$H$6,Personal!$E28=[1]Hoja2!$B$31),Personal!$J$6*(Personal!$AF28+Personal!$AH28),0)),0)</f>
        <v>0</v>
      </c>
      <c r="AE28" s="45">
        <f t="shared" si="9"/>
        <v>0</v>
      </c>
      <c r="AF28" s="44">
        <f t="shared" si="10"/>
        <v>0</v>
      </c>
      <c r="AG28" s="44">
        <f t="shared" si="11"/>
        <v>0</v>
      </c>
      <c r="AH28" s="44">
        <f t="shared" si="12"/>
        <v>0</v>
      </c>
      <c r="AI28" s="43"/>
      <c r="AJ28" s="38"/>
      <c r="AK28" s="44">
        <f t="shared" si="13"/>
        <v>0</v>
      </c>
      <c r="AL28" s="44">
        <f>IF(G28=[1]Hoja2!$J$5,IF(AND('[1]Ficha Resumen'!$Q$17=[1]Hoja2!$H$5,Personal!$E28=[1]Hoja2!$B$31),Personal!$J$7*(Personal!$AN28+Personal!$AP28),IF(AND('[1]Ficha Resumen'!$Q$17=[1]Hoja2!$H$6,Personal!$E28=[1]Hoja2!$B$31),Personal!$J$6*(Personal!$AN28+Personal!$AP28),0)),0)</f>
        <v>0</v>
      </c>
      <c r="AM28" s="45">
        <f t="shared" si="14"/>
        <v>0</v>
      </c>
      <c r="AN28" s="46">
        <f t="shared" si="15"/>
        <v>0</v>
      </c>
      <c r="AO28" s="44">
        <f t="shared" si="16"/>
        <v>0</v>
      </c>
      <c r="AP28" s="46">
        <f t="shared" si="17"/>
        <v>0</v>
      </c>
      <c r="AQ28" s="43"/>
      <c r="AR28" s="38"/>
      <c r="AS28" s="44">
        <f t="shared" si="18"/>
        <v>0</v>
      </c>
      <c r="AT28" s="44">
        <f>IF(G28=[1]Hoja2!$J$5,IF(AND('[1]Ficha Resumen'!$Q$17=[1]Hoja2!$H$5,Personal!$E28=[1]Hoja2!$B$31),Personal!$J$7*(Personal!$AV28+Personal!$AX28),IF(AND('[1]Ficha Resumen'!$Q$17=[1]Hoja2!$H$6,Personal!$E28=[1]Hoja2!$B$31),Personal!$J$6*(Personal!$AV28+Personal!$AX28),0)),0)</f>
        <v>0</v>
      </c>
      <c r="AU28" s="45">
        <f t="shared" si="19"/>
        <v>0</v>
      </c>
      <c r="AV28" s="46">
        <f t="shared" si="20"/>
        <v>0</v>
      </c>
      <c r="AW28" s="44">
        <f t="shared" si="21"/>
        <v>0</v>
      </c>
      <c r="AX28" s="46">
        <f t="shared" si="22"/>
        <v>0</v>
      </c>
      <c r="AY28" s="47">
        <f>+IF(AND(E28=[1]Hoja2!$B$31,(N28+V28+AD28+AL28+AT28)&gt;0),(N28+V28+AD28+AL28+AT28),IF(E28=[1]Hoja2!$B$31,(M28+U28+AC28+AK28+AS28),0))</f>
        <v>0</v>
      </c>
      <c r="AZ28" s="47">
        <f>+IF(E28=[1]Hoja2!$B$31,(M28+U28+AC28+AK28+AS28)-AY28,IF(E28=[1]Hoja2!$B$32,(M28+U28+AC28+AK28+AS28),0))</f>
        <v>0</v>
      </c>
      <c r="BA28" s="47">
        <f>+IF(E28=[1]Hoja2!$B$34,(M28+U28+AC28+AK28+AS28),0)</f>
        <v>0</v>
      </c>
      <c r="BB28" s="47">
        <f>+IF(E28=[1]Hoja2!$B$33,(M28+U28+AC28+AK28+AS28),0)</f>
        <v>0</v>
      </c>
      <c r="BC28" s="48">
        <f t="shared" si="23"/>
        <v>0</v>
      </c>
      <c r="BD28" s="49">
        <f>+IF(OR(C28=[1]Hoja2!$B$92,C28=[1]Hoja2!$B$93,C28=[1]Hoja2!$B$94),Personal!AY28,0)</f>
        <v>0</v>
      </c>
    </row>
    <row r="29" spans="2:56" x14ac:dyDescent="0.25">
      <c r="B29" s="38"/>
      <c r="C29" s="38"/>
      <c r="D29" s="39"/>
      <c r="E29" s="38"/>
      <c r="F29" s="40"/>
      <c r="G29" s="40"/>
      <c r="H29" s="40"/>
      <c r="I29" s="41">
        <f>+IF(H29=[1]Hoja2!$B$27,0.2102,IF(H29=[1]Hoja2!$B$28,0.58,0))</f>
        <v>0</v>
      </c>
      <c r="J29" s="42"/>
      <c r="K29" s="43"/>
      <c r="L29" s="38"/>
      <c r="M29" s="44">
        <f t="shared" si="0"/>
        <v>0</v>
      </c>
      <c r="N29" s="44">
        <f>+IF(G29=[1]Hoja2!$J$5,IF(AND('[1]Ficha Resumen'!$Q$17=[1]Hoja2!$H$5,Personal!$E29=[1]Hoja2!$B$31),Personal!$J$7*(Personal!$P29+Personal!$R29),IF(AND('[1]Ficha Resumen'!$Q$17=[1]Hoja2!$H$6,Personal!$E29=[1]Hoja2!$B$31),Personal!$J$6*(Personal!$P29+Personal!$R29),0)),0)</f>
        <v>0</v>
      </c>
      <c r="O29" s="45">
        <f>+IF(J29=[1]Hoja2!$B$22,F29/160,IF(Personal!J29=[1]Hoja2!$B$23,F29/80,0))*(1+O$4)</f>
        <v>0</v>
      </c>
      <c r="P29" s="44">
        <f t="shared" si="1"/>
        <v>0</v>
      </c>
      <c r="Q29" s="44">
        <f>+IF(J29=[1]Hoja2!$B$22,F29*I29/160,IF(Personal!J29=[1]Hoja2!$B$23,F29*I29/80,0))*(1+O$4)</f>
        <v>0</v>
      </c>
      <c r="R29" s="44">
        <f t="shared" si="2"/>
        <v>0</v>
      </c>
      <c r="S29" s="43"/>
      <c r="T29" s="38"/>
      <c r="U29" s="44">
        <f t="shared" si="3"/>
        <v>0</v>
      </c>
      <c r="V29" s="44">
        <f>IF(G29=[1]Hoja2!$J$5,IF(AND('[1]Ficha Resumen'!$Q$17=[1]Hoja2!$H$5,Personal!$E29=[1]Hoja2!$B$31),Personal!$J$7*(Personal!$X29+Personal!$Z29),IF(AND('[1]Ficha Resumen'!$Q$17=[1]Hoja2!$H$6,Personal!$E29=[1]Hoja2!$B$31),Personal!$J$6*(Personal!$X29+Personal!$Z29),0)),0)</f>
        <v>0</v>
      </c>
      <c r="W29" s="45">
        <f t="shared" si="4"/>
        <v>0</v>
      </c>
      <c r="X29" s="44">
        <f t="shared" si="5"/>
        <v>0</v>
      </c>
      <c r="Y29" s="44">
        <f t="shared" si="6"/>
        <v>0</v>
      </c>
      <c r="Z29" s="44">
        <f t="shared" si="7"/>
        <v>0</v>
      </c>
      <c r="AA29" s="43"/>
      <c r="AB29" s="38"/>
      <c r="AC29" s="44">
        <f t="shared" si="8"/>
        <v>0</v>
      </c>
      <c r="AD29" s="44">
        <f>IF(G29=[1]Hoja2!$J$5,IF(AND('[1]Ficha Resumen'!$Q$17=[1]Hoja2!$H$5,Personal!$E29=[1]Hoja2!$B$31),Personal!$J$7*(Personal!$AF29+Personal!$AH29),IF(AND('[1]Ficha Resumen'!$Q$17=[1]Hoja2!$H$6,Personal!$E29=[1]Hoja2!$B$31),Personal!$J$6*(Personal!$AF29+Personal!$AH29),0)),0)</f>
        <v>0</v>
      </c>
      <c r="AE29" s="45">
        <f t="shared" si="9"/>
        <v>0</v>
      </c>
      <c r="AF29" s="44">
        <f t="shared" si="10"/>
        <v>0</v>
      </c>
      <c r="AG29" s="44">
        <f t="shared" si="11"/>
        <v>0</v>
      </c>
      <c r="AH29" s="44">
        <f t="shared" si="12"/>
        <v>0</v>
      </c>
      <c r="AI29" s="43"/>
      <c r="AJ29" s="38"/>
      <c r="AK29" s="44">
        <f t="shared" si="13"/>
        <v>0</v>
      </c>
      <c r="AL29" s="44">
        <f>IF(G29=[1]Hoja2!$J$5,IF(AND('[1]Ficha Resumen'!$Q$17=[1]Hoja2!$H$5,Personal!$E29=[1]Hoja2!$B$31),Personal!$J$7*(Personal!$AN29+Personal!$AP29),IF(AND('[1]Ficha Resumen'!$Q$17=[1]Hoja2!$H$6,Personal!$E29=[1]Hoja2!$B$31),Personal!$J$6*(Personal!$AN29+Personal!$AP29),0)),0)</f>
        <v>0</v>
      </c>
      <c r="AM29" s="45">
        <f t="shared" si="14"/>
        <v>0</v>
      </c>
      <c r="AN29" s="46">
        <f t="shared" si="15"/>
        <v>0</v>
      </c>
      <c r="AO29" s="44">
        <f t="shared" si="16"/>
        <v>0</v>
      </c>
      <c r="AP29" s="46">
        <f t="shared" si="17"/>
        <v>0</v>
      </c>
      <c r="AQ29" s="43"/>
      <c r="AR29" s="38"/>
      <c r="AS29" s="44">
        <f t="shared" si="18"/>
        <v>0</v>
      </c>
      <c r="AT29" s="44">
        <f>IF(G29=[1]Hoja2!$J$5,IF(AND('[1]Ficha Resumen'!$Q$17=[1]Hoja2!$H$5,Personal!$E29=[1]Hoja2!$B$31),Personal!$J$7*(Personal!$AV29+Personal!$AX29),IF(AND('[1]Ficha Resumen'!$Q$17=[1]Hoja2!$H$6,Personal!$E29=[1]Hoja2!$B$31),Personal!$J$6*(Personal!$AV29+Personal!$AX29),0)),0)</f>
        <v>0</v>
      </c>
      <c r="AU29" s="45">
        <f t="shared" si="19"/>
        <v>0</v>
      </c>
      <c r="AV29" s="46">
        <f t="shared" si="20"/>
        <v>0</v>
      </c>
      <c r="AW29" s="44">
        <f t="shared" si="21"/>
        <v>0</v>
      </c>
      <c r="AX29" s="46">
        <f t="shared" si="22"/>
        <v>0</v>
      </c>
      <c r="AY29" s="47">
        <f>+IF(AND(E29=[1]Hoja2!$B$31,(N29+V29+AD29+AL29+AT29)&gt;0),(N29+V29+AD29+AL29+AT29),IF(E29=[1]Hoja2!$B$31,(M29+U29+AC29+AK29+AS29),0))</f>
        <v>0</v>
      </c>
      <c r="AZ29" s="47">
        <f>+IF(E29=[1]Hoja2!$B$31,(M29+U29+AC29+AK29+AS29)-AY29,IF(E29=[1]Hoja2!$B$32,(M29+U29+AC29+AK29+AS29),0))</f>
        <v>0</v>
      </c>
      <c r="BA29" s="47">
        <f>+IF(E29=[1]Hoja2!$B$34,(M29+U29+AC29+AK29+AS29),0)</f>
        <v>0</v>
      </c>
      <c r="BB29" s="47">
        <f>+IF(E29=[1]Hoja2!$B$33,(M29+U29+AC29+AK29+AS29),0)</f>
        <v>0</v>
      </c>
      <c r="BC29" s="48">
        <f t="shared" si="23"/>
        <v>0</v>
      </c>
      <c r="BD29" s="49">
        <f>+IF(OR(C29=[1]Hoja2!$B$92,C29=[1]Hoja2!$B$93,C29=[1]Hoja2!$B$94),Personal!AY29,0)</f>
        <v>0</v>
      </c>
    </row>
    <row r="30" spans="2:56" x14ac:dyDescent="0.25">
      <c r="B30" s="38"/>
      <c r="C30" s="38"/>
      <c r="D30" s="39"/>
      <c r="E30" s="38"/>
      <c r="F30" s="40"/>
      <c r="G30" s="40"/>
      <c r="H30" s="40"/>
      <c r="I30" s="41">
        <f>+IF(H30=[1]Hoja2!$B$27,0.2102,IF(H30=[1]Hoja2!$B$28,0.58,0))</f>
        <v>0</v>
      </c>
      <c r="J30" s="42"/>
      <c r="K30" s="43"/>
      <c r="L30" s="38"/>
      <c r="M30" s="44">
        <f t="shared" si="0"/>
        <v>0</v>
      </c>
      <c r="N30" s="44">
        <f>+IF(G30=[1]Hoja2!$J$5,IF(AND('[1]Ficha Resumen'!$Q$17=[1]Hoja2!$H$5,Personal!$E30=[1]Hoja2!$B$31),Personal!$J$7*(Personal!$P30+Personal!$R30),IF(AND('[1]Ficha Resumen'!$Q$17=[1]Hoja2!$H$6,Personal!$E30=[1]Hoja2!$B$31),Personal!$J$6*(Personal!$P30+Personal!$R30),0)),0)</f>
        <v>0</v>
      </c>
      <c r="O30" s="45">
        <f>+IF(J30=[1]Hoja2!$B$22,F30/160,IF(Personal!J30=[1]Hoja2!$B$23,F30/80,0))*(1+O$4)</f>
        <v>0</v>
      </c>
      <c r="P30" s="44">
        <f t="shared" si="1"/>
        <v>0</v>
      </c>
      <c r="Q30" s="44">
        <f>+IF(J30=[1]Hoja2!$B$22,F30*I30/160,IF(Personal!J30=[1]Hoja2!$B$23,F30*I30/80,0))*(1+O$4)</f>
        <v>0</v>
      </c>
      <c r="R30" s="44">
        <f t="shared" si="2"/>
        <v>0</v>
      </c>
      <c r="S30" s="43"/>
      <c r="T30" s="38"/>
      <c r="U30" s="44">
        <f t="shared" si="3"/>
        <v>0</v>
      </c>
      <c r="V30" s="44">
        <f>IF(G30=[1]Hoja2!$J$5,IF(AND('[1]Ficha Resumen'!$Q$17=[1]Hoja2!$H$5,Personal!$E30=[1]Hoja2!$B$31),Personal!$J$7*(Personal!$X30+Personal!$Z30),IF(AND('[1]Ficha Resumen'!$Q$17=[1]Hoja2!$H$6,Personal!$E30=[1]Hoja2!$B$31),Personal!$J$6*(Personal!$X30+Personal!$Z30),0)),0)</f>
        <v>0</v>
      </c>
      <c r="W30" s="45">
        <f t="shared" si="4"/>
        <v>0</v>
      </c>
      <c r="X30" s="44">
        <f t="shared" si="5"/>
        <v>0</v>
      </c>
      <c r="Y30" s="44">
        <f t="shared" si="6"/>
        <v>0</v>
      </c>
      <c r="Z30" s="44">
        <f t="shared" si="7"/>
        <v>0</v>
      </c>
      <c r="AA30" s="43"/>
      <c r="AB30" s="38"/>
      <c r="AC30" s="44">
        <f t="shared" si="8"/>
        <v>0</v>
      </c>
      <c r="AD30" s="44">
        <f>IF(G30=[1]Hoja2!$J$5,IF(AND('[1]Ficha Resumen'!$Q$17=[1]Hoja2!$H$5,Personal!$E30=[1]Hoja2!$B$31),Personal!$J$7*(Personal!$AF30+Personal!$AH30),IF(AND('[1]Ficha Resumen'!$Q$17=[1]Hoja2!$H$6,Personal!$E30=[1]Hoja2!$B$31),Personal!$J$6*(Personal!$AF30+Personal!$AH30),0)),0)</f>
        <v>0</v>
      </c>
      <c r="AE30" s="45">
        <f t="shared" si="9"/>
        <v>0</v>
      </c>
      <c r="AF30" s="44">
        <f t="shared" si="10"/>
        <v>0</v>
      </c>
      <c r="AG30" s="44">
        <f t="shared" si="11"/>
        <v>0</v>
      </c>
      <c r="AH30" s="44">
        <f t="shared" si="12"/>
        <v>0</v>
      </c>
      <c r="AI30" s="43"/>
      <c r="AJ30" s="38"/>
      <c r="AK30" s="44">
        <f t="shared" si="13"/>
        <v>0</v>
      </c>
      <c r="AL30" s="44">
        <f>IF(G30=[1]Hoja2!$J$5,IF(AND('[1]Ficha Resumen'!$Q$17=[1]Hoja2!$H$5,Personal!$E30=[1]Hoja2!$B$31),Personal!$J$7*(Personal!$AN30+Personal!$AP30),IF(AND('[1]Ficha Resumen'!$Q$17=[1]Hoja2!$H$6,Personal!$E30=[1]Hoja2!$B$31),Personal!$J$6*(Personal!$AN30+Personal!$AP30),0)),0)</f>
        <v>0</v>
      </c>
      <c r="AM30" s="45">
        <f t="shared" si="14"/>
        <v>0</v>
      </c>
      <c r="AN30" s="46">
        <f t="shared" si="15"/>
        <v>0</v>
      </c>
      <c r="AO30" s="44">
        <f t="shared" si="16"/>
        <v>0</v>
      </c>
      <c r="AP30" s="46">
        <f t="shared" si="17"/>
        <v>0</v>
      </c>
      <c r="AQ30" s="43"/>
      <c r="AR30" s="38"/>
      <c r="AS30" s="44">
        <f t="shared" si="18"/>
        <v>0</v>
      </c>
      <c r="AT30" s="44">
        <f>IF(G30=[1]Hoja2!$J$5,IF(AND('[1]Ficha Resumen'!$Q$17=[1]Hoja2!$H$5,Personal!$E30=[1]Hoja2!$B$31),Personal!$J$7*(Personal!$AV30+Personal!$AX30),IF(AND('[1]Ficha Resumen'!$Q$17=[1]Hoja2!$H$6,Personal!$E30=[1]Hoja2!$B$31),Personal!$J$6*(Personal!$AV30+Personal!$AX30),0)),0)</f>
        <v>0</v>
      </c>
      <c r="AU30" s="45">
        <f t="shared" si="19"/>
        <v>0</v>
      </c>
      <c r="AV30" s="46">
        <f t="shared" si="20"/>
        <v>0</v>
      </c>
      <c r="AW30" s="44">
        <f t="shared" si="21"/>
        <v>0</v>
      </c>
      <c r="AX30" s="46">
        <f t="shared" si="22"/>
        <v>0</v>
      </c>
      <c r="AY30" s="47">
        <f>+IF(AND(E30=[1]Hoja2!$B$31,(N30+V30+AD30+AL30+AT30)&gt;0),(N30+V30+AD30+AL30+AT30),IF(E30=[1]Hoja2!$B$31,(M30+U30+AC30+AK30+AS30),0))</f>
        <v>0</v>
      </c>
      <c r="AZ30" s="47">
        <f>+IF(E30=[1]Hoja2!$B$31,(M30+U30+AC30+AK30+AS30)-AY30,IF(E30=[1]Hoja2!$B$32,(M30+U30+AC30+AK30+AS30),0))</f>
        <v>0</v>
      </c>
      <c r="BA30" s="47">
        <f>+IF(E30=[1]Hoja2!$B$34,(M30+U30+AC30+AK30+AS30),0)</f>
        <v>0</v>
      </c>
      <c r="BB30" s="47">
        <f>+IF(E30=[1]Hoja2!$B$33,(M30+U30+AC30+AK30+AS30),0)</f>
        <v>0</v>
      </c>
      <c r="BC30" s="48">
        <f t="shared" si="23"/>
        <v>0</v>
      </c>
      <c r="BD30" s="49">
        <f>+IF(OR(C30=[1]Hoja2!$B$92,C30=[1]Hoja2!$B$93,C30=[1]Hoja2!$B$94),Personal!AY30,0)</f>
        <v>0</v>
      </c>
    </row>
    <row r="31" spans="2:56" x14ac:dyDescent="0.25">
      <c r="B31" s="38"/>
      <c r="C31" s="38"/>
      <c r="D31" s="39"/>
      <c r="E31" s="38"/>
      <c r="F31" s="40"/>
      <c r="G31" s="40"/>
      <c r="H31" s="40"/>
      <c r="I31" s="41">
        <f>+IF(H31=[1]Hoja2!$B$27,0.2102,IF(H31=[1]Hoja2!$B$28,0.58,0))</f>
        <v>0</v>
      </c>
      <c r="J31" s="42"/>
      <c r="K31" s="43"/>
      <c r="L31" s="38"/>
      <c r="M31" s="44">
        <f t="shared" si="0"/>
        <v>0</v>
      </c>
      <c r="N31" s="44">
        <f>+IF(G31=[1]Hoja2!$J$5,IF(AND('[1]Ficha Resumen'!$Q$17=[1]Hoja2!$H$5,Personal!$E31=[1]Hoja2!$B$31),Personal!$J$7*(Personal!$P31+Personal!$R31),IF(AND('[1]Ficha Resumen'!$Q$17=[1]Hoja2!$H$6,Personal!$E31=[1]Hoja2!$B$31),Personal!$J$6*(Personal!$P31+Personal!$R31),0)),0)</f>
        <v>0</v>
      </c>
      <c r="O31" s="45">
        <f>+IF(J31=[1]Hoja2!$B$22,F31/160,IF(Personal!J31=[1]Hoja2!$B$23,F31/80,0))*(1+O$4)</f>
        <v>0</v>
      </c>
      <c r="P31" s="44">
        <f t="shared" si="1"/>
        <v>0</v>
      </c>
      <c r="Q31" s="44">
        <f>+IF(J31=[1]Hoja2!$B$22,F31*I31/160,IF(Personal!J31=[1]Hoja2!$B$23,F31*I31/80,0))*(1+O$4)</f>
        <v>0</v>
      </c>
      <c r="R31" s="44">
        <f t="shared" si="2"/>
        <v>0</v>
      </c>
      <c r="S31" s="43"/>
      <c r="T31" s="38"/>
      <c r="U31" s="44">
        <f t="shared" si="3"/>
        <v>0</v>
      </c>
      <c r="V31" s="44">
        <f>IF(G31=[1]Hoja2!$J$5,IF(AND('[1]Ficha Resumen'!$Q$17=[1]Hoja2!$H$5,Personal!$E31=[1]Hoja2!$B$31),Personal!$J$7*(Personal!$X31+Personal!$Z31),IF(AND('[1]Ficha Resumen'!$Q$17=[1]Hoja2!$H$6,Personal!$E31=[1]Hoja2!$B$31),Personal!$J$6*(Personal!$X31+Personal!$Z31),0)),0)</f>
        <v>0</v>
      </c>
      <c r="W31" s="45">
        <f t="shared" si="4"/>
        <v>0</v>
      </c>
      <c r="X31" s="44">
        <f t="shared" si="5"/>
        <v>0</v>
      </c>
      <c r="Y31" s="44">
        <f t="shared" si="6"/>
        <v>0</v>
      </c>
      <c r="Z31" s="44">
        <f t="shared" si="7"/>
        <v>0</v>
      </c>
      <c r="AA31" s="43"/>
      <c r="AB31" s="38"/>
      <c r="AC31" s="44">
        <f t="shared" si="8"/>
        <v>0</v>
      </c>
      <c r="AD31" s="44">
        <f>IF(G31=[1]Hoja2!$J$5,IF(AND('[1]Ficha Resumen'!$Q$17=[1]Hoja2!$H$5,Personal!$E31=[1]Hoja2!$B$31),Personal!$J$7*(Personal!$AF31+Personal!$AH31),IF(AND('[1]Ficha Resumen'!$Q$17=[1]Hoja2!$H$6,Personal!$E31=[1]Hoja2!$B$31),Personal!$J$6*(Personal!$AF31+Personal!$AH31),0)),0)</f>
        <v>0</v>
      </c>
      <c r="AE31" s="45">
        <f t="shared" si="9"/>
        <v>0</v>
      </c>
      <c r="AF31" s="44">
        <f t="shared" si="10"/>
        <v>0</v>
      </c>
      <c r="AG31" s="44">
        <f t="shared" si="11"/>
        <v>0</v>
      </c>
      <c r="AH31" s="44">
        <f t="shared" si="12"/>
        <v>0</v>
      </c>
      <c r="AI31" s="43"/>
      <c r="AJ31" s="38"/>
      <c r="AK31" s="44">
        <f t="shared" si="13"/>
        <v>0</v>
      </c>
      <c r="AL31" s="44">
        <f>IF(G31=[1]Hoja2!$J$5,IF(AND('[1]Ficha Resumen'!$Q$17=[1]Hoja2!$H$5,Personal!$E31=[1]Hoja2!$B$31),Personal!$J$7*(Personal!$AN31+Personal!$AP31),IF(AND('[1]Ficha Resumen'!$Q$17=[1]Hoja2!$H$6,Personal!$E31=[1]Hoja2!$B$31),Personal!$J$6*(Personal!$AN31+Personal!$AP31),0)),0)</f>
        <v>0</v>
      </c>
      <c r="AM31" s="45">
        <f t="shared" si="14"/>
        <v>0</v>
      </c>
      <c r="AN31" s="46">
        <f t="shared" si="15"/>
        <v>0</v>
      </c>
      <c r="AO31" s="44">
        <f t="shared" si="16"/>
        <v>0</v>
      </c>
      <c r="AP31" s="46">
        <f t="shared" si="17"/>
        <v>0</v>
      </c>
      <c r="AQ31" s="43"/>
      <c r="AR31" s="38"/>
      <c r="AS31" s="44">
        <f t="shared" si="18"/>
        <v>0</v>
      </c>
      <c r="AT31" s="44">
        <f>IF(G31=[1]Hoja2!$J$5,IF(AND('[1]Ficha Resumen'!$Q$17=[1]Hoja2!$H$5,Personal!$E31=[1]Hoja2!$B$31),Personal!$J$7*(Personal!$AV31+Personal!$AX31),IF(AND('[1]Ficha Resumen'!$Q$17=[1]Hoja2!$H$6,Personal!$E31=[1]Hoja2!$B$31),Personal!$J$6*(Personal!$AV31+Personal!$AX31),0)),0)</f>
        <v>0</v>
      </c>
      <c r="AU31" s="45">
        <f t="shared" si="19"/>
        <v>0</v>
      </c>
      <c r="AV31" s="46">
        <f t="shared" si="20"/>
        <v>0</v>
      </c>
      <c r="AW31" s="44">
        <f t="shared" si="21"/>
        <v>0</v>
      </c>
      <c r="AX31" s="46">
        <f t="shared" si="22"/>
        <v>0</v>
      </c>
      <c r="AY31" s="47">
        <f>+IF(AND(E31=[1]Hoja2!$B$31,(N31+V31+AD31+AL31+AT31)&gt;0),(N31+V31+AD31+AL31+AT31),IF(E31=[1]Hoja2!$B$31,(M31+U31+AC31+AK31+AS31),0))</f>
        <v>0</v>
      </c>
      <c r="AZ31" s="47">
        <f>+IF(E31=[1]Hoja2!$B$31,(M31+U31+AC31+AK31+AS31)-AY31,IF(E31=[1]Hoja2!$B$32,(M31+U31+AC31+AK31+AS31),0))</f>
        <v>0</v>
      </c>
      <c r="BA31" s="47">
        <f>+IF(E31=[1]Hoja2!$B$34,(M31+U31+AC31+AK31+AS31),0)</f>
        <v>0</v>
      </c>
      <c r="BB31" s="47">
        <f>+IF(E31=[1]Hoja2!$B$33,(M31+U31+AC31+AK31+AS31),0)</f>
        <v>0</v>
      </c>
      <c r="BC31" s="48">
        <f t="shared" si="23"/>
        <v>0</v>
      </c>
      <c r="BD31" s="49">
        <f>+IF(OR(C31=[1]Hoja2!$B$92,C31=[1]Hoja2!$B$93,C31=[1]Hoja2!$B$94),Personal!AY31,0)</f>
        <v>0</v>
      </c>
    </row>
    <row r="32" spans="2:56" x14ac:dyDescent="0.25">
      <c r="B32" s="38"/>
      <c r="C32" s="38"/>
      <c r="D32" s="39"/>
      <c r="E32" s="38"/>
      <c r="F32" s="40"/>
      <c r="G32" s="40"/>
      <c r="H32" s="40"/>
      <c r="I32" s="41">
        <f>+IF(H32=[1]Hoja2!$B$27,0.2102,IF(H32=[1]Hoja2!$B$28,0.58,0))</f>
        <v>0</v>
      </c>
      <c r="J32" s="42"/>
      <c r="K32" s="43"/>
      <c r="L32" s="38"/>
      <c r="M32" s="44">
        <f t="shared" si="0"/>
        <v>0</v>
      </c>
      <c r="N32" s="44">
        <f>+IF(G32=[1]Hoja2!$J$5,IF(AND('[1]Ficha Resumen'!$Q$17=[1]Hoja2!$H$5,Personal!$E32=[1]Hoja2!$B$31),Personal!$J$7*(Personal!$P32+Personal!$R32),IF(AND('[1]Ficha Resumen'!$Q$17=[1]Hoja2!$H$6,Personal!$E32=[1]Hoja2!$B$31),Personal!$J$6*(Personal!$P32+Personal!$R32),0)),0)</f>
        <v>0</v>
      </c>
      <c r="O32" s="45">
        <f>+IF(J32=[1]Hoja2!$B$22,F32/160,IF(Personal!J32=[1]Hoja2!$B$23,F32/80,0))*(1+O$4)</f>
        <v>0</v>
      </c>
      <c r="P32" s="44">
        <f t="shared" si="1"/>
        <v>0</v>
      </c>
      <c r="Q32" s="44">
        <f>+IF(J32=[1]Hoja2!$B$22,F32*I32/160,IF(Personal!J32=[1]Hoja2!$B$23,F32*I32/80,0))*(1+O$4)</f>
        <v>0</v>
      </c>
      <c r="R32" s="44">
        <f t="shared" si="2"/>
        <v>0</v>
      </c>
      <c r="S32" s="43"/>
      <c r="T32" s="38"/>
      <c r="U32" s="44">
        <f t="shared" si="3"/>
        <v>0</v>
      </c>
      <c r="V32" s="44">
        <f>IF(G32=[1]Hoja2!$J$5,IF(AND('[1]Ficha Resumen'!$Q$17=[1]Hoja2!$H$5,Personal!$E32=[1]Hoja2!$B$31),Personal!$J$7*(Personal!$X32+Personal!$Z32),IF(AND('[1]Ficha Resumen'!$Q$17=[1]Hoja2!$H$6,Personal!$E32=[1]Hoja2!$B$31),Personal!$J$6*(Personal!$X32+Personal!$Z32),0)),0)</f>
        <v>0</v>
      </c>
      <c r="W32" s="45">
        <f t="shared" si="4"/>
        <v>0</v>
      </c>
      <c r="X32" s="44">
        <f t="shared" si="5"/>
        <v>0</v>
      </c>
      <c r="Y32" s="44">
        <f t="shared" si="6"/>
        <v>0</v>
      </c>
      <c r="Z32" s="44">
        <f t="shared" si="7"/>
        <v>0</v>
      </c>
      <c r="AA32" s="43"/>
      <c r="AB32" s="38"/>
      <c r="AC32" s="44">
        <f t="shared" si="8"/>
        <v>0</v>
      </c>
      <c r="AD32" s="44">
        <f>IF(G32=[1]Hoja2!$J$5,IF(AND('[1]Ficha Resumen'!$Q$17=[1]Hoja2!$H$5,Personal!$E32=[1]Hoja2!$B$31),Personal!$J$7*(Personal!$AF32+Personal!$AH32),IF(AND('[1]Ficha Resumen'!$Q$17=[1]Hoja2!$H$6,Personal!$E32=[1]Hoja2!$B$31),Personal!$J$6*(Personal!$AF32+Personal!$AH32),0)),0)</f>
        <v>0</v>
      </c>
      <c r="AE32" s="45">
        <f t="shared" si="9"/>
        <v>0</v>
      </c>
      <c r="AF32" s="44">
        <f t="shared" si="10"/>
        <v>0</v>
      </c>
      <c r="AG32" s="44">
        <f t="shared" si="11"/>
        <v>0</v>
      </c>
      <c r="AH32" s="44">
        <f t="shared" si="12"/>
        <v>0</v>
      </c>
      <c r="AI32" s="43"/>
      <c r="AJ32" s="38"/>
      <c r="AK32" s="44">
        <f t="shared" si="13"/>
        <v>0</v>
      </c>
      <c r="AL32" s="44">
        <f>IF(G32=[1]Hoja2!$J$5,IF(AND('[1]Ficha Resumen'!$Q$17=[1]Hoja2!$H$5,Personal!$E32=[1]Hoja2!$B$31),Personal!$J$7*(Personal!$AN32+Personal!$AP32),IF(AND('[1]Ficha Resumen'!$Q$17=[1]Hoja2!$H$6,Personal!$E32=[1]Hoja2!$B$31),Personal!$J$6*(Personal!$AN32+Personal!$AP32),0)),0)</f>
        <v>0</v>
      </c>
      <c r="AM32" s="45">
        <f t="shared" si="14"/>
        <v>0</v>
      </c>
      <c r="AN32" s="46">
        <f t="shared" si="15"/>
        <v>0</v>
      </c>
      <c r="AO32" s="44">
        <f t="shared" si="16"/>
        <v>0</v>
      </c>
      <c r="AP32" s="46">
        <f t="shared" si="17"/>
        <v>0</v>
      </c>
      <c r="AQ32" s="43"/>
      <c r="AR32" s="38"/>
      <c r="AS32" s="44">
        <f t="shared" si="18"/>
        <v>0</v>
      </c>
      <c r="AT32" s="44">
        <f>IF(G32=[1]Hoja2!$J$5,IF(AND('[1]Ficha Resumen'!$Q$17=[1]Hoja2!$H$5,Personal!$E32=[1]Hoja2!$B$31),Personal!$J$7*(Personal!$AV32+Personal!$AX32),IF(AND('[1]Ficha Resumen'!$Q$17=[1]Hoja2!$H$6,Personal!$E32=[1]Hoja2!$B$31),Personal!$J$6*(Personal!$AV32+Personal!$AX32),0)),0)</f>
        <v>0</v>
      </c>
      <c r="AU32" s="45">
        <f t="shared" si="19"/>
        <v>0</v>
      </c>
      <c r="AV32" s="46">
        <f t="shared" si="20"/>
        <v>0</v>
      </c>
      <c r="AW32" s="44">
        <f t="shared" si="21"/>
        <v>0</v>
      </c>
      <c r="AX32" s="46">
        <f t="shared" si="22"/>
        <v>0</v>
      </c>
      <c r="AY32" s="47">
        <f>+IF(AND(E32=[1]Hoja2!$B$31,(N32+V32+AD32+AL32+AT32)&gt;0),(N32+V32+AD32+AL32+AT32),IF(E32=[1]Hoja2!$B$31,(M32+U32+AC32+AK32+AS32),0))</f>
        <v>0</v>
      </c>
      <c r="AZ32" s="47">
        <f>+IF(E32=[1]Hoja2!$B$31,(M32+U32+AC32+AK32+AS32)-AY32,IF(E32=[1]Hoja2!$B$32,(M32+U32+AC32+AK32+AS32),0))</f>
        <v>0</v>
      </c>
      <c r="BA32" s="47">
        <f>+IF(E32=[1]Hoja2!$B$34,(M32+U32+AC32+AK32+AS32),0)</f>
        <v>0</v>
      </c>
      <c r="BB32" s="47">
        <f>+IF(E32=[1]Hoja2!$B$33,(M32+U32+AC32+AK32+AS32),0)</f>
        <v>0</v>
      </c>
      <c r="BC32" s="48">
        <f t="shared" si="23"/>
        <v>0</v>
      </c>
      <c r="BD32" s="49">
        <f>+IF(OR(C32=[1]Hoja2!$B$92,C32=[1]Hoja2!$B$93,C32=[1]Hoja2!$B$94),Personal!AY32,0)</f>
        <v>0</v>
      </c>
    </row>
    <row r="33" spans="2:56" x14ac:dyDescent="0.25">
      <c r="B33" s="38"/>
      <c r="C33" s="38"/>
      <c r="D33" s="39"/>
      <c r="E33" s="38"/>
      <c r="F33" s="40"/>
      <c r="G33" s="40"/>
      <c r="H33" s="40"/>
      <c r="I33" s="41">
        <f>+IF(H33=[1]Hoja2!$B$27,0.2102,IF(H33=[1]Hoja2!$B$28,0.58,0))</f>
        <v>0</v>
      </c>
      <c r="J33" s="42"/>
      <c r="K33" s="43"/>
      <c r="L33" s="38"/>
      <c r="M33" s="44">
        <f t="shared" si="0"/>
        <v>0</v>
      </c>
      <c r="N33" s="44">
        <f>+IF(G33=[1]Hoja2!$J$5,IF(AND('[1]Ficha Resumen'!$Q$17=[1]Hoja2!$H$5,Personal!$E33=[1]Hoja2!$B$31),Personal!$J$7*(Personal!$P33+Personal!$R33),IF(AND('[1]Ficha Resumen'!$Q$17=[1]Hoja2!$H$6,Personal!$E33=[1]Hoja2!$B$31),Personal!$J$6*(Personal!$P33+Personal!$R33),0)),0)</f>
        <v>0</v>
      </c>
      <c r="O33" s="45">
        <f>+IF(J33=[1]Hoja2!$B$22,F33/160,IF(Personal!J33=[1]Hoja2!$B$23,F33/80,0))*(1+O$4)</f>
        <v>0</v>
      </c>
      <c r="P33" s="44">
        <f t="shared" si="1"/>
        <v>0</v>
      </c>
      <c r="Q33" s="44">
        <f>+IF(J33=[1]Hoja2!$B$22,F33*I33/160,IF(Personal!J33=[1]Hoja2!$B$23,F33*I33/80,0))*(1+O$4)</f>
        <v>0</v>
      </c>
      <c r="R33" s="44">
        <f t="shared" si="2"/>
        <v>0</v>
      </c>
      <c r="S33" s="43"/>
      <c r="T33" s="38"/>
      <c r="U33" s="44">
        <f t="shared" si="3"/>
        <v>0</v>
      </c>
      <c r="V33" s="44">
        <f>IF(G33=[1]Hoja2!$J$5,IF(AND('[1]Ficha Resumen'!$Q$17=[1]Hoja2!$H$5,Personal!$E33=[1]Hoja2!$B$31),Personal!$J$7*(Personal!$X33+Personal!$Z33),IF(AND('[1]Ficha Resumen'!$Q$17=[1]Hoja2!$H$6,Personal!$E33=[1]Hoja2!$B$31),Personal!$J$6*(Personal!$X33+Personal!$Z33),0)),0)</f>
        <v>0</v>
      </c>
      <c r="W33" s="45">
        <f t="shared" si="4"/>
        <v>0</v>
      </c>
      <c r="X33" s="44">
        <f t="shared" si="5"/>
        <v>0</v>
      </c>
      <c r="Y33" s="44">
        <f t="shared" si="6"/>
        <v>0</v>
      </c>
      <c r="Z33" s="44">
        <f t="shared" si="7"/>
        <v>0</v>
      </c>
      <c r="AA33" s="43"/>
      <c r="AB33" s="38"/>
      <c r="AC33" s="44">
        <f t="shared" si="8"/>
        <v>0</v>
      </c>
      <c r="AD33" s="44">
        <f>IF(G33=[1]Hoja2!$J$5,IF(AND('[1]Ficha Resumen'!$Q$17=[1]Hoja2!$H$5,Personal!$E33=[1]Hoja2!$B$31),Personal!$J$7*(Personal!$AF33+Personal!$AH33),IF(AND('[1]Ficha Resumen'!$Q$17=[1]Hoja2!$H$6,Personal!$E33=[1]Hoja2!$B$31),Personal!$J$6*(Personal!$AF33+Personal!$AH33),0)),0)</f>
        <v>0</v>
      </c>
      <c r="AE33" s="45">
        <f t="shared" si="9"/>
        <v>0</v>
      </c>
      <c r="AF33" s="44">
        <f t="shared" si="10"/>
        <v>0</v>
      </c>
      <c r="AG33" s="44">
        <f t="shared" si="11"/>
        <v>0</v>
      </c>
      <c r="AH33" s="44">
        <f t="shared" si="12"/>
        <v>0</v>
      </c>
      <c r="AI33" s="43"/>
      <c r="AJ33" s="38"/>
      <c r="AK33" s="44">
        <f t="shared" si="13"/>
        <v>0</v>
      </c>
      <c r="AL33" s="44">
        <f>IF(G33=[1]Hoja2!$J$5,IF(AND('[1]Ficha Resumen'!$Q$17=[1]Hoja2!$H$5,Personal!$E33=[1]Hoja2!$B$31),Personal!$J$7*(Personal!$AN33+Personal!$AP33),IF(AND('[1]Ficha Resumen'!$Q$17=[1]Hoja2!$H$6,Personal!$E33=[1]Hoja2!$B$31),Personal!$J$6*(Personal!$AN33+Personal!$AP33),0)),0)</f>
        <v>0</v>
      </c>
      <c r="AM33" s="45">
        <f t="shared" si="14"/>
        <v>0</v>
      </c>
      <c r="AN33" s="46">
        <f t="shared" si="15"/>
        <v>0</v>
      </c>
      <c r="AO33" s="44">
        <f t="shared" si="16"/>
        <v>0</v>
      </c>
      <c r="AP33" s="46">
        <f t="shared" si="17"/>
        <v>0</v>
      </c>
      <c r="AQ33" s="43"/>
      <c r="AR33" s="38"/>
      <c r="AS33" s="44">
        <f t="shared" si="18"/>
        <v>0</v>
      </c>
      <c r="AT33" s="44">
        <f>IF(G33=[1]Hoja2!$J$5,IF(AND('[1]Ficha Resumen'!$Q$17=[1]Hoja2!$H$5,Personal!$E33=[1]Hoja2!$B$31),Personal!$J$7*(Personal!$AV33+Personal!$AX33),IF(AND('[1]Ficha Resumen'!$Q$17=[1]Hoja2!$H$6,Personal!$E33=[1]Hoja2!$B$31),Personal!$J$6*(Personal!$AV33+Personal!$AX33),0)),0)</f>
        <v>0</v>
      </c>
      <c r="AU33" s="45">
        <f t="shared" si="19"/>
        <v>0</v>
      </c>
      <c r="AV33" s="46">
        <f t="shared" si="20"/>
        <v>0</v>
      </c>
      <c r="AW33" s="44">
        <f t="shared" si="21"/>
        <v>0</v>
      </c>
      <c r="AX33" s="46">
        <f t="shared" si="22"/>
        <v>0</v>
      </c>
      <c r="AY33" s="47">
        <f>+IF(AND(E33=[1]Hoja2!$B$31,(N33+V33+AD33+AL33+AT33)&gt;0),(N33+V33+AD33+AL33+AT33),IF(E33=[1]Hoja2!$B$31,(M33+U33+AC33+AK33+AS33),0))</f>
        <v>0</v>
      </c>
      <c r="AZ33" s="47">
        <f>+IF(E33=[1]Hoja2!$B$31,(M33+U33+AC33+AK33+AS33)-AY33,IF(E33=[1]Hoja2!$B$32,(M33+U33+AC33+AK33+AS33),0))</f>
        <v>0</v>
      </c>
      <c r="BA33" s="47">
        <f>+IF(E33=[1]Hoja2!$B$34,(M33+U33+AC33+AK33+AS33),0)</f>
        <v>0</v>
      </c>
      <c r="BB33" s="47">
        <f>+IF(E33=[1]Hoja2!$B$33,(M33+U33+AC33+AK33+AS33),0)</f>
        <v>0</v>
      </c>
      <c r="BC33" s="48">
        <f t="shared" si="23"/>
        <v>0</v>
      </c>
      <c r="BD33" s="49">
        <f>+IF(OR(C33=[1]Hoja2!$B$92,C33=[1]Hoja2!$B$93,C33=[1]Hoja2!$B$94),Personal!AY33,0)</f>
        <v>0</v>
      </c>
    </row>
    <row r="34" spans="2:56" x14ac:dyDescent="0.25">
      <c r="B34" s="38"/>
      <c r="C34" s="38"/>
      <c r="D34" s="39"/>
      <c r="E34" s="38"/>
      <c r="F34" s="40"/>
      <c r="G34" s="40"/>
      <c r="H34" s="40"/>
      <c r="I34" s="41">
        <f>+IF(H34=[1]Hoja2!$B$27,0.2102,IF(H34=[1]Hoja2!$B$28,0.58,0))</f>
        <v>0</v>
      </c>
      <c r="J34" s="42"/>
      <c r="K34" s="43"/>
      <c r="L34" s="38"/>
      <c r="M34" s="44">
        <f t="shared" si="0"/>
        <v>0</v>
      </c>
      <c r="N34" s="44">
        <f>+IF(G34=[1]Hoja2!$J$5,IF(AND('[1]Ficha Resumen'!$Q$17=[1]Hoja2!$H$5,Personal!$E34=[1]Hoja2!$B$31),Personal!$J$7*(Personal!$P34+Personal!$R34),IF(AND('[1]Ficha Resumen'!$Q$17=[1]Hoja2!$H$6,Personal!$E34=[1]Hoja2!$B$31),Personal!$J$6*(Personal!$P34+Personal!$R34),0)),0)</f>
        <v>0</v>
      </c>
      <c r="O34" s="45">
        <f>+IF(J34=[1]Hoja2!$B$22,F34/160,IF(Personal!J34=[1]Hoja2!$B$23,F34/80,0))*(1+O$4)</f>
        <v>0</v>
      </c>
      <c r="P34" s="44">
        <f t="shared" si="1"/>
        <v>0</v>
      </c>
      <c r="Q34" s="44">
        <f>+IF(J34=[1]Hoja2!$B$22,F34*I34/160,IF(Personal!J34=[1]Hoja2!$B$23,F34*I34/80,0))*(1+O$4)</f>
        <v>0</v>
      </c>
      <c r="R34" s="44">
        <f t="shared" si="2"/>
        <v>0</v>
      </c>
      <c r="S34" s="43"/>
      <c r="T34" s="38"/>
      <c r="U34" s="44">
        <f t="shared" si="3"/>
        <v>0</v>
      </c>
      <c r="V34" s="44">
        <f>IF(G34=[1]Hoja2!$J$5,IF(AND('[1]Ficha Resumen'!$Q$17=[1]Hoja2!$H$5,Personal!$E34=[1]Hoja2!$B$31),Personal!$J$7*(Personal!$X34+Personal!$Z34),IF(AND('[1]Ficha Resumen'!$Q$17=[1]Hoja2!$H$6,Personal!$E34=[1]Hoja2!$B$31),Personal!$J$6*(Personal!$X34+Personal!$Z34),0)),0)</f>
        <v>0</v>
      </c>
      <c r="W34" s="45">
        <f t="shared" si="4"/>
        <v>0</v>
      </c>
      <c r="X34" s="44">
        <f t="shared" si="5"/>
        <v>0</v>
      </c>
      <c r="Y34" s="44">
        <f t="shared" si="6"/>
        <v>0</v>
      </c>
      <c r="Z34" s="44">
        <f t="shared" si="7"/>
        <v>0</v>
      </c>
      <c r="AA34" s="43"/>
      <c r="AB34" s="38"/>
      <c r="AC34" s="44">
        <f t="shared" si="8"/>
        <v>0</v>
      </c>
      <c r="AD34" s="44">
        <f>IF(G34=[1]Hoja2!$J$5,IF(AND('[1]Ficha Resumen'!$Q$17=[1]Hoja2!$H$5,Personal!$E34=[1]Hoja2!$B$31),Personal!$J$7*(Personal!$AF34+Personal!$AH34),IF(AND('[1]Ficha Resumen'!$Q$17=[1]Hoja2!$H$6,Personal!$E34=[1]Hoja2!$B$31),Personal!$J$6*(Personal!$AF34+Personal!$AH34),0)),0)</f>
        <v>0</v>
      </c>
      <c r="AE34" s="45">
        <f t="shared" si="9"/>
        <v>0</v>
      </c>
      <c r="AF34" s="44">
        <f t="shared" si="10"/>
        <v>0</v>
      </c>
      <c r="AG34" s="44">
        <f t="shared" si="11"/>
        <v>0</v>
      </c>
      <c r="AH34" s="44">
        <f t="shared" si="12"/>
        <v>0</v>
      </c>
      <c r="AI34" s="43"/>
      <c r="AJ34" s="38"/>
      <c r="AK34" s="44">
        <f t="shared" si="13"/>
        <v>0</v>
      </c>
      <c r="AL34" s="44">
        <f>IF(G34=[1]Hoja2!$J$5,IF(AND('[1]Ficha Resumen'!$Q$17=[1]Hoja2!$H$5,Personal!$E34=[1]Hoja2!$B$31),Personal!$J$7*(Personal!$AN34+Personal!$AP34),IF(AND('[1]Ficha Resumen'!$Q$17=[1]Hoja2!$H$6,Personal!$E34=[1]Hoja2!$B$31),Personal!$J$6*(Personal!$AN34+Personal!$AP34),0)),0)</f>
        <v>0</v>
      </c>
      <c r="AM34" s="45">
        <f t="shared" si="14"/>
        <v>0</v>
      </c>
      <c r="AN34" s="46">
        <f t="shared" si="15"/>
        <v>0</v>
      </c>
      <c r="AO34" s="44">
        <f t="shared" si="16"/>
        <v>0</v>
      </c>
      <c r="AP34" s="46">
        <f t="shared" si="17"/>
        <v>0</v>
      </c>
      <c r="AQ34" s="43"/>
      <c r="AR34" s="38"/>
      <c r="AS34" s="44">
        <f t="shared" si="18"/>
        <v>0</v>
      </c>
      <c r="AT34" s="44">
        <f>IF(G34=[1]Hoja2!$J$5,IF(AND('[1]Ficha Resumen'!$Q$17=[1]Hoja2!$H$5,Personal!$E34=[1]Hoja2!$B$31),Personal!$J$7*(Personal!$AV34+Personal!$AX34),IF(AND('[1]Ficha Resumen'!$Q$17=[1]Hoja2!$H$6,Personal!$E34=[1]Hoja2!$B$31),Personal!$J$6*(Personal!$AV34+Personal!$AX34),0)),0)</f>
        <v>0</v>
      </c>
      <c r="AU34" s="45">
        <f t="shared" si="19"/>
        <v>0</v>
      </c>
      <c r="AV34" s="46">
        <f t="shared" si="20"/>
        <v>0</v>
      </c>
      <c r="AW34" s="44">
        <f t="shared" si="21"/>
        <v>0</v>
      </c>
      <c r="AX34" s="46">
        <f t="shared" si="22"/>
        <v>0</v>
      </c>
      <c r="AY34" s="47">
        <f>+IF(AND(E34=[1]Hoja2!$B$31,(N34+V34+AD34+AL34+AT34)&gt;0),(N34+V34+AD34+AL34+AT34),IF(E34=[1]Hoja2!$B$31,(M34+U34+AC34+AK34+AS34),0))</f>
        <v>0</v>
      </c>
      <c r="AZ34" s="47">
        <f>+IF(E34=[1]Hoja2!$B$31,(M34+U34+AC34+AK34+AS34)-AY34,IF(E34=[1]Hoja2!$B$32,(M34+U34+AC34+AK34+AS34),0))</f>
        <v>0</v>
      </c>
      <c r="BA34" s="47">
        <f>+IF(E34=[1]Hoja2!$B$34,(M34+U34+AC34+AK34+AS34),0)</f>
        <v>0</v>
      </c>
      <c r="BB34" s="47">
        <f>+IF(E34=[1]Hoja2!$B$33,(M34+U34+AC34+AK34+AS34),0)</f>
        <v>0</v>
      </c>
      <c r="BC34" s="48">
        <f t="shared" si="23"/>
        <v>0</v>
      </c>
      <c r="BD34" s="49">
        <f>+IF(OR(C34=[1]Hoja2!$B$92,C34=[1]Hoja2!$B$93,C34=[1]Hoja2!$B$94),Personal!AY34,0)</f>
        <v>0</v>
      </c>
    </row>
    <row r="35" spans="2:56" x14ac:dyDescent="0.25">
      <c r="B35" s="38"/>
      <c r="C35" s="38"/>
      <c r="D35" s="39"/>
      <c r="E35" s="38"/>
      <c r="F35" s="40"/>
      <c r="G35" s="40"/>
      <c r="H35" s="40"/>
      <c r="I35" s="41">
        <f>+IF(H35=[1]Hoja2!$B$27,0.2102,IF(H35=[1]Hoja2!$B$28,0.58,0))</f>
        <v>0</v>
      </c>
      <c r="J35" s="42"/>
      <c r="K35" s="43"/>
      <c r="L35" s="38"/>
      <c r="M35" s="44">
        <f t="shared" si="0"/>
        <v>0</v>
      </c>
      <c r="N35" s="44">
        <f>+IF(G35=[1]Hoja2!$J$5,IF(AND('[1]Ficha Resumen'!$Q$17=[1]Hoja2!$H$5,Personal!$E35=[1]Hoja2!$B$31),Personal!$J$7*(Personal!$P35+Personal!$R35),IF(AND('[1]Ficha Resumen'!$Q$17=[1]Hoja2!$H$6,Personal!$E35=[1]Hoja2!$B$31),Personal!$J$6*(Personal!$P35+Personal!$R35),0)),0)</f>
        <v>0</v>
      </c>
      <c r="O35" s="45">
        <f>+IF(J35=[1]Hoja2!$B$22,F35/160,IF(Personal!J35=[1]Hoja2!$B$23,F35/80,0))*(1+O$4)</f>
        <v>0</v>
      </c>
      <c r="P35" s="44">
        <f t="shared" si="1"/>
        <v>0</v>
      </c>
      <c r="Q35" s="44">
        <f>+IF(J35=[1]Hoja2!$B$22,F35*I35/160,IF(Personal!J35=[1]Hoja2!$B$23,F35*I35/80,0))*(1+O$4)</f>
        <v>0</v>
      </c>
      <c r="R35" s="44">
        <f t="shared" si="2"/>
        <v>0</v>
      </c>
      <c r="S35" s="43"/>
      <c r="T35" s="38"/>
      <c r="U35" s="44">
        <f t="shared" si="3"/>
        <v>0</v>
      </c>
      <c r="V35" s="44">
        <f>IF(G35=[1]Hoja2!$J$5,IF(AND('[1]Ficha Resumen'!$Q$17=[1]Hoja2!$H$5,Personal!$E35=[1]Hoja2!$B$31),Personal!$J$7*(Personal!$X35+Personal!$Z35),IF(AND('[1]Ficha Resumen'!$Q$17=[1]Hoja2!$H$6,Personal!$E35=[1]Hoja2!$B$31),Personal!$J$6*(Personal!$X35+Personal!$Z35),0)),0)</f>
        <v>0</v>
      </c>
      <c r="W35" s="45">
        <f t="shared" si="4"/>
        <v>0</v>
      </c>
      <c r="X35" s="44">
        <f t="shared" si="5"/>
        <v>0</v>
      </c>
      <c r="Y35" s="44">
        <f t="shared" si="6"/>
        <v>0</v>
      </c>
      <c r="Z35" s="44">
        <f t="shared" si="7"/>
        <v>0</v>
      </c>
      <c r="AA35" s="43"/>
      <c r="AB35" s="38"/>
      <c r="AC35" s="44">
        <f t="shared" si="8"/>
        <v>0</v>
      </c>
      <c r="AD35" s="44">
        <f>IF(G35=[1]Hoja2!$J$5,IF(AND('[1]Ficha Resumen'!$Q$17=[1]Hoja2!$H$5,Personal!$E35=[1]Hoja2!$B$31),Personal!$J$7*(Personal!$AF35+Personal!$AH35),IF(AND('[1]Ficha Resumen'!$Q$17=[1]Hoja2!$H$6,Personal!$E35=[1]Hoja2!$B$31),Personal!$J$6*(Personal!$AF35+Personal!$AH35),0)),0)</f>
        <v>0</v>
      </c>
      <c r="AE35" s="45">
        <f t="shared" si="9"/>
        <v>0</v>
      </c>
      <c r="AF35" s="44">
        <f t="shared" si="10"/>
        <v>0</v>
      </c>
      <c r="AG35" s="44">
        <f t="shared" si="11"/>
        <v>0</v>
      </c>
      <c r="AH35" s="44">
        <f t="shared" si="12"/>
        <v>0</v>
      </c>
      <c r="AI35" s="43"/>
      <c r="AJ35" s="38"/>
      <c r="AK35" s="44">
        <f t="shared" si="13"/>
        <v>0</v>
      </c>
      <c r="AL35" s="44">
        <f>IF(G35=[1]Hoja2!$J$5,IF(AND('[1]Ficha Resumen'!$Q$17=[1]Hoja2!$H$5,Personal!$E35=[1]Hoja2!$B$31),Personal!$J$7*(Personal!$AN35+Personal!$AP35),IF(AND('[1]Ficha Resumen'!$Q$17=[1]Hoja2!$H$6,Personal!$E35=[1]Hoja2!$B$31),Personal!$J$6*(Personal!$AN35+Personal!$AP35),0)),0)</f>
        <v>0</v>
      </c>
      <c r="AM35" s="45">
        <f t="shared" si="14"/>
        <v>0</v>
      </c>
      <c r="AN35" s="46">
        <f t="shared" si="15"/>
        <v>0</v>
      </c>
      <c r="AO35" s="44">
        <f t="shared" si="16"/>
        <v>0</v>
      </c>
      <c r="AP35" s="46">
        <f t="shared" si="17"/>
        <v>0</v>
      </c>
      <c r="AQ35" s="43"/>
      <c r="AR35" s="38"/>
      <c r="AS35" s="44">
        <f t="shared" si="18"/>
        <v>0</v>
      </c>
      <c r="AT35" s="44">
        <f>IF(G35=[1]Hoja2!$J$5,IF(AND('[1]Ficha Resumen'!$Q$17=[1]Hoja2!$H$5,Personal!$E35=[1]Hoja2!$B$31),Personal!$J$7*(Personal!$AV35+Personal!$AX35),IF(AND('[1]Ficha Resumen'!$Q$17=[1]Hoja2!$H$6,Personal!$E35=[1]Hoja2!$B$31),Personal!$J$6*(Personal!$AV35+Personal!$AX35),0)),0)</f>
        <v>0</v>
      </c>
      <c r="AU35" s="45">
        <f t="shared" si="19"/>
        <v>0</v>
      </c>
      <c r="AV35" s="46">
        <f t="shared" si="20"/>
        <v>0</v>
      </c>
      <c r="AW35" s="44">
        <f t="shared" si="21"/>
        <v>0</v>
      </c>
      <c r="AX35" s="46">
        <f t="shared" si="22"/>
        <v>0</v>
      </c>
      <c r="AY35" s="47">
        <f>+IF(AND(E35=[1]Hoja2!$B$31,(N35+V35+AD35+AL35+AT35)&gt;0),(N35+V35+AD35+AL35+AT35),IF(E35=[1]Hoja2!$B$31,(M35+U35+AC35+AK35+AS35),0))</f>
        <v>0</v>
      </c>
      <c r="AZ35" s="47">
        <f>+IF(E35=[1]Hoja2!$B$31,(M35+U35+AC35+AK35+AS35)-AY35,IF(E35=[1]Hoja2!$B$32,(M35+U35+AC35+AK35+AS35),0))</f>
        <v>0</v>
      </c>
      <c r="BA35" s="47">
        <f>+IF(E35=[1]Hoja2!$B$34,(M35+U35+AC35+AK35+AS35),0)</f>
        <v>0</v>
      </c>
      <c r="BB35" s="47">
        <f>+IF(E35=[1]Hoja2!$B$33,(M35+U35+AC35+AK35+AS35),0)</f>
        <v>0</v>
      </c>
      <c r="BC35" s="48">
        <f t="shared" si="23"/>
        <v>0</v>
      </c>
      <c r="BD35" s="49">
        <f>+IF(OR(C35=[1]Hoja2!$B$92,C35=[1]Hoja2!$B$93,C35=[1]Hoja2!$B$94),Personal!AY35,0)</f>
        <v>0</v>
      </c>
    </row>
    <row r="36" spans="2:56" x14ac:dyDescent="0.25">
      <c r="B36" s="38"/>
      <c r="C36" s="38"/>
      <c r="D36" s="39"/>
      <c r="E36" s="38"/>
      <c r="F36" s="40"/>
      <c r="G36" s="40"/>
      <c r="H36" s="40"/>
      <c r="I36" s="41">
        <f>+IF(H36=[1]Hoja2!$B$27,0.2102,IF(H36=[1]Hoja2!$B$28,0.58,0))</f>
        <v>0</v>
      </c>
      <c r="J36" s="42"/>
      <c r="K36" s="43"/>
      <c r="L36" s="38"/>
      <c r="M36" s="44">
        <f t="shared" si="0"/>
        <v>0</v>
      </c>
      <c r="N36" s="44">
        <f>+IF(G36=[1]Hoja2!$J$5,IF(AND('[1]Ficha Resumen'!$Q$17=[1]Hoja2!$H$5,Personal!$E36=[1]Hoja2!$B$31),Personal!$J$7*(Personal!$P36+Personal!$R36),IF(AND('[1]Ficha Resumen'!$Q$17=[1]Hoja2!$H$6,Personal!$E36=[1]Hoja2!$B$31),Personal!$J$6*(Personal!$P36+Personal!$R36),0)),0)</f>
        <v>0</v>
      </c>
      <c r="O36" s="45">
        <f>+IF(J36=[1]Hoja2!$B$22,F36/160,IF(Personal!J36=[1]Hoja2!$B$23,F36/80,0))*(1+O$4)</f>
        <v>0</v>
      </c>
      <c r="P36" s="44">
        <f t="shared" si="1"/>
        <v>0</v>
      </c>
      <c r="Q36" s="44">
        <f>+IF(J36=[1]Hoja2!$B$22,F36*I36/160,IF(Personal!J36=[1]Hoja2!$B$23,F36*I36/80,0))*(1+O$4)</f>
        <v>0</v>
      </c>
      <c r="R36" s="44">
        <f t="shared" si="2"/>
        <v>0</v>
      </c>
      <c r="S36" s="43"/>
      <c r="T36" s="38"/>
      <c r="U36" s="44">
        <f t="shared" si="3"/>
        <v>0</v>
      </c>
      <c r="V36" s="44">
        <f>IF(G36=[1]Hoja2!$J$5,IF(AND('[1]Ficha Resumen'!$Q$17=[1]Hoja2!$H$5,Personal!$E36=[1]Hoja2!$B$31),Personal!$J$7*(Personal!$X36+Personal!$Z36),IF(AND('[1]Ficha Resumen'!$Q$17=[1]Hoja2!$H$6,Personal!$E36=[1]Hoja2!$B$31),Personal!$J$6*(Personal!$X36+Personal!$Z36),0)),0)</f>
        <v>0</v>
      </c>
      <c r="W36" s="45">
        <f t="shared" si="4"/>
        <v>0</v>
      </c>
      <c r="X36" s="44">
        <f t="shared" si="5"/>
        <v>0</v>
      </c>
      <c r="Y36" s="44">
        <f t="shared" si="6"/>
        <v>0</v>
      </c>
      <c r="Z36" s="44">
        <f t="shared" si="7"/>
        <v>0</v>
      </c>
      <c r="AA36" s="43"/>
      <c r="AB36" s="38"/>
      <c r="AC36" s="44">
        <f t="shared" si="8"/>
        <v>0</v>
      </c>
      <c r="AD36" s="44">
        <f>IF(G36=[1]Hoja2!$J$5,IF(AND('[1]Ficha Resumen'!$Q$17=[1]Hoja2!$H$5,Personal!$E36=[1]Hoja2!$B$31),Personal!$J$7*(Personal!$AF36+Personal!$AH36),IF(AND('[1]Ficha Resumen'!$Q$17=[1]Hoja2!$H$6,Personal!$E36=[1]Hoja2!$B$31),Personal!$J$6*(Personal!$AF36+Personal!$AH36),0)),0)</f>
        <v>0</v>
      </c>
      <c r="AE36" s="45">
        <f t="shared" si="9"/>
        <v>0</v>
      </c>
      <c r="AF36" s="44">
        <f t="shared" si="10"/>
        <v>0</v>
      </c>
      <c r="AG36" s="44">
        <f t="shared" si="11"/>
        <v>0</v>
      </c>
      <c r="AH36" s="44">
        <f t="shared" si="12"/>
        <v>0</v>
      </c>
      <c r="AI36" s="43"/>
      <c r="AJ36" s="38"/>
      <c r="AK36" s="44">
        <f t="shared" si="13"/>
        <v>0</v>
      </c>
      <c r="AL36" s="44">
        <f>IF(G36=[1]Hoja2!$J$5,IF(AND('[1]Ficha Resumen'!$Q$17=[1]Hoja2!$H$5,Personal!$E36=[1]Hoja2!$B$31),Personal!$J$7*(Personal!$AN36+Personal!$AP36),IF(AND('[1]Ficha Resumen'!$Q$17=[1]Hoja2!$H$6,Personal!$E36=[1]Hoja2!$B$31),Personal!$J$6*(Personal!$AN36+Personal!$AP36),0)),0)</f>
        <v>0</v>
      </c>
      <c r="AM36" s="45">
        <f t="shared" si="14"/>
        <v>0</v>
      </c>
      <c r="AN36" s="46">
        <f t="shared" si="15"/>
        <v>0</v>
      </c>
      <c r="AO36" s="44">
        <f t="shared" si="16"/>
        <v>0</v>
      </c>
      <c r="AP36" s="46">
        <f t="shared" si="17"/>
        <v>0</v>
      </c>
      <c r="AQ36" s="43"/>
      <c r="AR36" s="38"/>
      <c r="AS36" s="44">
        <f t="shared" si="18"/>
        <v>0</v>
      </c>
      <c r="AT36" s="44">
        <f>IF(G36=[1]Hoja2!$J$5,IF(AND('[1]Ficha Resumen'!$Q$17=[1]Hoja2!$H$5,Personal!$E36=[1]Hoja2!$B$31),Personal!$J$7*(Personal!$AV36+Personal!$AX36),IF(AND('[1]Ficha Resumen'!$Q$17=[1]Hoja2!$H$6,Personal!$E36=[1]Hoja2!$B$31),Personal!$J$6*(Personal!$AV36+Personal!$AX36),0)),0)</f>
        <v>0</v>
      </c>
      <c r="AU36" s="45">
        <f t="shared" si="19"/>
        <v>0</v>
      </c>
      <c r="AV36" s="46">
        <f t="shared" si="20"/>
        <v>0</v>
      </c>
      <c r="AW36" s="44">
        <f t="shared" si="21"/>
        <v>0</v>
      </c>
      <c r="AX36" s="46">
        <f t="shared" si="22"/>
        <v>0</v>
      </c>
      <c r="AY36" s="47">
        <f>+IF(AND(E36=[1]Hoja2!$B$31,(N36+V36+AD36+AL36+AT36)&gt;0),(N36+V36+AD36+AL36+AT36),IF(E36=[1]Hoja2!$B$31,(M36+U36+AC36+AK36+AS36),0))</f>
        <v>0</v>
      </c>
      <c r="AZ36" s="47">
        <f>+IF(E36=[1]Hoja2!$B$31,(M36+U36+AC36+AK36+AS36)-AY36,IF(E36=[1]Hoja2!$B$32,(M36+U36+AC36+AK36+AS36),0))</f>
        <v>0</v>
      </c>
      <c r="BA36" s="47">
        <f>+IF(E36=[1]Hoja2!$B$34,(M36+U36+AC36+AK36+AS36),0)</f>
        <v>0</v>
      </c>
      <c r="BB36" s="47">
        <f>+IF(E36=[1]Hoja2!$B$33,(M36+U36+AC36+AK36+AS36),0)</f>
        <v>0</v>
      </c>
      <c r="BC36" s="48">
        <f t="shared" si="23"/>
        <v>0</v>
      </c>
      <c r="BD36" s="49">
        <f>+IF(OR(C36=[1]Hoja2!$B$92,C36=[1]Hoja2!$B$93,C36=[1]Hoja2!$B$94),Personal!AY36,0)</f>
        <v>0</v>
      </c>
    </row>
    <row r="37" spans="2:56" x14ac:dyDescent="0.25">
      <c r="B37" s="38"/>
      <c r="C37" s="38"/>
      <c r="D37" s="39"/>
      <c r="E37" s="38"/>
      <c r="F37" s="40"/>
      <c r="G37" s="40"/>
      <c r="H37" s="40"/>
      <c r="I37" s="41">
        <f>+IF(H37=[1]Hoja2!$B$27,0.2102,IF(H37=[1]Hoja2!$B$28,0.58,0))</f>
        <v>0</v>
      </c>
      <c r="J37" s="42"/>
      <c r="K37" s="43"/>
      <c r="L37" s="38"/>
      <c r="M37" s="44">
        <f t="shared" si="0"/>
        <v>0</v>
      </c>
      <c r="N37" s="44">
        <f>+IF(G37=[1]Hoja2!$J$5,IF(AND('[1]Ficha Resumen'!$Q$17=[1]Hoja2!$H$5,Personal!$E37=[1]Hoja2!$B$31),Personal!$J$7*(Personal!$P37+Personal!$R37),IF(AND('[1]Ficha Resumen'!$Q$17=[1]Hoja2!$H$6,Personal!$E37=[1]Hoja2!$B$31),Personal!$J$6*(Personal!$P37+Personal!$R37),0)),0)</f>
        <v>0</v>
      </c>
      <c r="O37" s="45">
        <f>+IF(J37=[1]Hoja2!$B$22,F37/160,IF(Personal!J37=[1]Hoja2!$B$23,F37/80,0))*(1+O$4)</f>
        <v>0</v>
      </c>
      <c r="P37" s="44">
        <f t="shared" si="1"/>
        <v>0</v>
      </c>
      <c r="Q37" s="44">
        <f>+IF(J37=[1]Hoja2!$B$22,F37*I37/160,IF(Personal!J37=[1]Hoja2!$B$23,F37*I37/80,0))*(1+O$4)</f>
        <v>0</v>
      </c>
      <c r="R37" s="44">
        <f t="shared" si="2"/>
        <v>0</v>
      </c>
      <c r="S37" s="43"/>
      <c r="T37" s="38"/>
      <c r="U37" s="44">
        <f t="shared" si="3"/>
        <v>0</v>
      </c>
      <c r="V37" s="44">
        <f>IF(G37=[1]Hoja2!$J$5,IF(AND('[1]Ficha Resumen'!$Q$17=[1]Hoja2!$H$5,Personal!$E37=[1]Hoja2!$B$31),Personal!$J$7*(Personal!$X37+Personal!$Z37),IF(AND('[1]Ficha Resumen'!$Q$17=[1]Hoja2!$H$6,Personal!$E37=[1]Hoja2!$B$31),Personal!$J$6*(Personal!$X37+Personal!$Z37),0)),0)</f>
        <v>0</v>
      </c>
      <c r="W37" s="45">
        <f t="shared" si="4"/>
        <v>0</v>
      </c>
      <c r="X37" s="44">
        <f t="shared" si="5"/>
        <v>0</v>
      </c>
      <c r="Y37" s="44">
        <f t="shared" si="6"/>
        <v>0</v>
      </c>
      <c r="Z37" s="44">
        <f t="shared" si="7"/>
        <v>0</v>
      </c>
      <c r="AA37" s="43"/>
      <c r="AB37" s="38"/>
      <c r="AC37" s="44">
        <f t="shared" si="8"/>
        <v>0</v>
      </c>
      <c r="AD37" s="44">
        <f>IF(G37=[1]Hoja2!$J$5,IF(AND('[1]Ficha Resumen'!$Q$17=[1]Hoja2!$H$5,Personal!$E37=[1]Hoja2!$B$31),Personal!$J$7*(Personal!$AF37+Personal!$AH37),IF(AND('[1]Ficha Resumen'!$Q$17=[1]Hoja2!$H$6,Personal!$E37=[1]Hoja2!$B$31),Personal!$J$6*(Personal!$AF37+Personal!$AH37),0)),0)</f>
        <v>0</v>
      </c>
      <c r="AE37" s="45">
        <f t="shared" si="9"/>
        <v>0</v>
      </c>
      <c r="AF37" s="44">
        <f t="shared" si="10"/>
        <v>0</v>
      </c>
      <c r="AG37" s="44">
        <f t="shared" si="11"/>
        <v>0</v>
      </c>
      <c r="AH37" s="44">
        <f t="shared" si="12"/>
        <v>0</v>
      </c>
      <c r="AI37" s="43"/>
      <c r="AJ37" s="38"/>
      <c r="AK37" s="44">
        <f t="shared" si="13"/>
        <v>0</v>
      </c>
      <c r="AL37" s="44">
        <f>IF(G37=[1]Hoja2!$J$5,IF(AND('[1]Ficha Resumen'!$Q$17=[1]Hoja2!$H$5,Personal!$E37=[1]Hoja2!$B$31),Personal!$J$7*(Personal!$AN37+Personal!$AP37),IF(AND('[1]Ficha Resumen'!$Q$17=[1]Hoja2!$H$6,Personal!$E37=[1]Hoja2!$B$31),Personal!$J$6*(Personal!$AN37+Personal!$AP37),0)),0)</f>
        <v>0</v>
      </c>
      <c r="AM37" s="45">
        <f t="shared" si="14"/>
        <v>0</v>
      </c>
      <c r="AN37" s="46">
        <f t="shared" si="15"/>
        <v>0</v>
      </c>
      <c r="AO37" s="44">
        <f t="shared" si="16"/>
        <v>0</v>
      </c>
      <c r="AP37" s="46">
        <f t="shared" si="17"/>
        <v>0</v>
      </c>
      <c r="AQ37" s="43"/>
      <c r="AR37" s="38"/>
      <c r="AS37" s="44">
        <f t="shared" si="18"/>
        <v>0</v>
      </c>
      <c r="AT37" s="44">
        <f>IF(G37=[1]Hoja2!$J$5,IF(AND('[1]Ficha Resumen'!$Q$17=[1]Hoja2!$H$5,Personal!$E37=[1]Hoja2!$B$31),Personal!$J$7*(Personal!$AV37+Personal!$AX37),IF(AND('[1]Ficha Resumen'!$Q$17=[1]Hoja2!$H$6,Personal!$E37=[1]Hoja2!$B$31),Personal!$J$6*(Personal!$AV37+Personal!$AX37),0)),0)</f>
        <v>0</v>
      </c>
      <c r="AU37" s="45">
        <f t="shared" si="19"/>
        <v>0</v>
      </c>
      <c r="AV37" s="46">
        <f t="shared" si="20"/>
        <v>0</v>
      </c>
      <c r="AW37" s="44">
        <f t="shared" si="21"/>
        <v>0</v>
      </c>
      <c r="AX37" s="46">
        <f t="shared" si="22"/>
        <v>0</v>
      </c>
      <c r="AY37" s="47">
        <f>+IF(AND(E37=[1]Hoja2!$B$31,(N37+V37+AD37+AL37+AT37)&gt;0),(N37+V37+AD37+AL37+AT37),IF(E37=[1]Hoja2!$B$31,(M37+U37+AC37+AK37+AS37),0))</f>
        <v>0</v>
      </c>
      <c r="AZ37" s="47">
        <f>+IF(E37=[1]Hoja2!$B$31,(M37+U37+AC37+AK37+AS37)-AY37,IF(E37=[1]Hoja2!$B$32,(M37+U37+AC37+AK37+AS37),0))</f>
        <v>0</v>
      </c>
      <c r="BA37" s="47">
        <f>+IF(E37=[1]Hoja2!$B$34,(M37+U37+AC37+AK37+AS37),0)</f>
        <v>0</v>
      </c>
      <c r="BB37" s="47">
        <f>+IF(E37=[1]Hoja2!$B$33,(M37+U37+AC37+AK37+AS37),0)</f>
        <v>0</v>
      </c>
      <c r="BC37" s="48">
        <f t="shared" si="23"/>
        <v>0</v>
      </c>
      <c r="BD37" s="49">
        <f>+IF(OR(C37=[1]Hoja2!$B$92,C37=[1]Hoja2!$B$93,C37=[1]Hoja2!$B$94),Personal!AY37,0)</f>
        <v>0</v>
      </c>
    </row>
    <row r="38" spans="2:56" x14ac:dyDescent="0.25">
      <c r="B38" s="38"/>
      <c r="C38" s="38"/>
      <c r="D38" s="39"/>
      <c r="E38" s="38"/>
      <c r="F38" s="40"/>
      <c r="G38" s="40"/>
      <c r="H38" s="40"/>
      <c r="I38" s="41">
        <f>+IF(H38=[1]Hoja2!$B$27,0.2102,IF(H38=[1]Hoja2!$B$28,0.58,0))</f>
        <v>0</v>
      </c>
      <c r="J38" s="42"/>
      <c r="K38" s="43"/>
      <c r="L38" s="38"/>
      <c r="M38" s="44">
        <f t="shared" si="0"/>
        <v>0</v>
      </c>
      <c r="N38" s="44">
        <f>+IF(G38=[1]Hoja2!$J$5,IF(AND('[1]Ficha Resumen'!$Q$17=[1]Hoja2!$H$5,Personal!$E38=[1]Hoja2!$B$31),Personal!$J$7*(Personal!$P38+Personal!$R38),IF(AND('[1]Ficha Resumen'!$Q$17=[1]Hoja2!$H$6,Personal!$E38=[1]Hoja2!$B$31),Personal!$J$6*(Personal!$P38+Personal!$R38),0)),0)</f>
        <v>0</v>
      </c>
      <c r="O38" s="45">
        <f>+IF(J38=[1]Hoja2!$B$22,F38/160,IF(Personal!J38=[1]Hoja2!$B$23,F38/80,0))*(1+O$4)</f>
        <v>0</v>
      </c>
      <c r="P38" s="44">
        <f t="shared" si="1"/>
        <v>0</v>
      </c>
      <c r="Q38" s="44">
        <f>+IF(J38=[1]Hoja2!$B$22,F38*I38/160,IF(Personal!J38=[1]Hoja2!$B$23,F38*I38/80,0))*(1+O$4)</f>
        <v>0</v>
      </c>
      <c r="R38" s="44">
        <f t="shared" si="2"/>
        <v>0</v>
      </c>
      <c r="S38" s="43"/>
      <c r="T38" s="38"/>
      <c r="U38" s="44">
        <f t="shared" si="3"/>
        <v>0</v>
      </c>
      <c r="V38" s="44">
        <f>IF(G38=[1]Hoja2!$J$5,IF(AND('[1]Ficha Resumen'!$Q$17=[1]Hoja2!$H$5,Personal!$E38=[1]Hoja2!$B$31),Personal!$J$7*(Personal!$X38+Personal!$Z38),IF(AND('[1]Ficha Resumen'!$Q$17=[1]Hoja2!$H$6,Personal!$E38=[1]Hoja2!$B$31),Personal!$J$6*(Personal!$X38+Personal!$Z38),0)),0)</f>
        <v>0</v>
      </c>
      <c r="W38" s="45">
        <f t="shared" si="4"/>
        <v>0</v>
      </c>
      <c r="X38" s="44">
        <f t="shared" si="5"/>
        <v>0</v>
      </c>
      <c r="Y38" s="44">
        <f t="shared" si="6"/>
        <v>0</v>
      </c>
      <c r="Z38" s="44">
        <f t="shared" si="7"/>
        <v>0</v>
      </c>
      <c r="AA38" s="43"/>
      <c r="AB38" s="38"/>
      <c r="AC38" s="44">
        <f t="shared" si="8"/>
        <v>0</v>
      </c>
      <c r="AD38" s="44">
        <f>IF(G38=[1]Hoja2!$J$5,IF(AND('[1]Ficha Resumen'!$Q$17=[1]Hoja2!$H$5,Personal!$E38=[1]Hoja2!$B$31),Personal!$J$7*(Personal!$AF38+Personal!$AH38),IF(AND('[1]Ficha Resumen'!$Q$17=[1]Hoja2!$H$6,Personal!$E38=[1]Hoja2!$B$31),Personal!$J$6*(Personal!$AF38+Personal!$AH38),0)),0)</f>
        <v>0</v>
      </c>
      <c r="AE38" s="45">
        <f t="shared" si="9"/>
        <v>0</v>
      </c>
      <c r="AF38" s="44">
        <f t="shared" si="10"/>
        <v>0</v>
      </c>
      <c r="AG38" s="44">
        <f t="shared" si="11"/>
        <v>0</v>
      </c>
      <c r="AH38" s="44">
        <f t="shared" si="12"/>
        <v>0</v>
      </c>
      <c r="AI38" s="43"/>
      <c r="AJ38" s="38"/>
      <c r="AK38" s="44">
        <f t="shared" si="13"/>
        <v>0</v>
      </c>
      <c r="AL38" s="44">
        <f>IF(G38=[1]Hoja2!$J$5,IF(AND('[1]Ficha Resumen'!$Q$17=[1]Hoja2!$H$5,Personal!$E38=[1]Hoja2!$B$31),Personal!$J$7*(Personal!$AN38+Personal!$AP38),IF(AND('[1]Ficha Resumen'!$Q$17=[1]Hoja2!$H$6,Personal!$E38=[1]Hoja2!$B$31),Personal!$J$6*(Personal!$AN38+Personal!$AP38),0)),0)</f>
        <v>0</v>
      </c>
      <c r="AM38" s="45">
        <f t="shared" si="14"/>
        <v>0</v>
      </c>
      <c r="AN38" s="46">
        <f t="shared" si="15"/>
        <v>0</v>
      </c>
      <c r="AO38" s="44">
        <f t="shared" si="16"/>
        <v>0</v>
      </c>
      <c r="AP38" s="46">
        <f t="shared" si="17"/>
        <v>0</v>
      </c>
      <c r="AQ38" s="43"/>
      <c r="AR38" s="38"/>
      <c r="AS38" s="44">
        <f t="shared" si="18"/>
        <v>0</v>
      </c>
      <c r="AT38" s="44">
        <f>IF(G38=[1]Hoja2!$J$5,IF(AND('[1]Ficha Resumen'!$Q$17=[1]Hoja2!$H$5,Personal!$E38=[1]Hoja2!$B$31),Personal!$J$7*(Personal!$AV38+Personal!$AX38),IF(AND('[1]Ficha Resumen'!$Q$17=[1]Hoja2!$H$6,Personal!$E38=[1]Hoja2!$B$31),Personal!$J$6*(Personal!$AV38+Personal!$AX38),0)),0)</f>
        <v>0</v>
      </c>
      <c r="AU38" s="45">
        <f t="shared" si="19"/>
        <v>0</v>
      </c>
      <c r="AV38" s="46">
        <f t="shared" si="20"/>
        <v>0</v>
      </c>
      <c r="AW38" s="44">
        <f t="shared" si="21"/>
        <v>0</v>
      </c>
      <c r="AX38" s="46">
        <f t="shared" si="22"/>
        <v>0</v>
      </c>
      <c r="AY38" s="47">
        <f>+IF(AND(E38=[1]Hoja2!$B$31,(N38+V38+AD38+AL38+AT38)&gt;0),(N38+V38+AD38+AL38+AT38),IF(E38=[1]Hoja2!$B$31,(M38+U38+AC38+AK38+AS38),0))</f>
        <v>0</v>
      </c>
      <c r="AZ38" s="47">
        <f>+IF(E38=[1]Hoja2!$B$31,(M38+U38+AC38+AK38+AS38)-AY38,IF(E38=[1]Hoja2!$B$32,(M38+U38+AC38+AK38+AS38),0))</f>
        <v>0</v>
      </c>
      <c r="BA38" s="47">
        <f>+IF(E38=[1]Hoja2!$B$34,(M38+U38+AC38+AK38+AS38),0)</f>
        <v>0</v>
      </c>
      <c r="BB38" s="47">
        <f>+IF(E38=[1]Hoja2!$B$33,(M38+U38+AC38+AK38+AS38),0)</f>
        <v>0</v>
      </c>
      <c r="BC38" s="48">
        <f t="shared" si="23"/>
        <v>0</v>
      </c>
      <c r="BD38" s="49">
        <f>+IF(OR(C38=[1]Hoja2!$B$92,C38=[1]Hoja2!$B$93,C38=[1]Hoja2!$B$94),Personal!AY38,0)</f>
        <v>0</v>
      </c>
    </row>
    <row r="39" spans="2:56" x14ac:dyDescent="0.25">
      <c r="B39" s="38"/>
      <c r="C39" s="38"/>
      <c r="D39" s="39"/>
      <c r="E39" s="38"/>
      <c r="F39" s="40"/>
      <c r="G39" s="40"/>
      <c r="H39" s="40"/>
      <c r="I39" s="41">
        <f>+IF(H39=[1]Hoja2!$B$27,0.2102,IF(H39=[1]Hoja2!$B$28,0.58,0))</f>
        <v>0</v>
      </c>
      <c r="J39" s="42"/>
      <c r="K39" s="43"/>
      <c r="L39" s="38"/>
      <c r="M39" s="44">
        <f t="shared" si="0"/>
        <v>0</v>
      </c>
      <c r="N39" s="44">
        <f>+IF(G39=[1]Hoja2!$J$5,IF(AND('[1]Ficha Resumen'!$Q$17=[1]Hoja2!$H$5,Personal!$E39=[1]Hoja2!$B$31),Personal!$J$7*(Personal!$P39+Personal!$R39),IF(AND('[1]Ficha Resumen'!$Q$17=[1]Hoja2!$H$6,Personal!$E39=[1]Hoja2!$B$31),Personal!$J$6*(Personal!$P39+Personal!$R39),0)),0)</f>
        <v>0</v>
      </c>
      <c r="O39" s="45">
        <f>+IF(J39=[1]Hoja2!$B$22,F39/160,IF(Personal!J39=[1]Hoja2!$B$23,F39/80,0))*(1+O$4)</f>
        <v>0</v>
      </c>
      <c r="P39" s="44">
        <f t="shared" si="1"/>
        <v>0</v>
      </c>
      <c r="Q39" s="44">
        <f>+IF(J39=[1]Hoja2!$B$22,F39*I39/160,IF(Personal!J39=[1]Hoja2!$B$23,F39*I39/80,0))*(1+O$4)</f>
        <v>0</v>
      </c>
      <c r="R39" s="44">
        <f t="shared" si="2"/>
        <v>0</v>
      </c>
      <c r="S39" s="43"/>
      <c r="T39" s="38"/>
      <c r="U39" s="44">
        <f t="shared" si="3"/>
        <v>0</v>
      </c>
      <c r="V39" s="44">
        <f>IF(G39=[1]Hoja2!$J$5,IF(AND('[1]Ficha Resumen'!$Q$17=[1]Hoja2!$H$5,Personal!$E39=[1]Hoja2!$B$31),Personal!$J$7*(Personal!$X39+Personal!$Z39),IF(AND('[1]Ficha Resumen'!$Q$17=[1]Hoja2!$H$6,Personal!$E39=[1]Hoja2!$B$31),Personal!$J$6*(Personal!$X39+Personal!$Z39),0)),0)</f>
        <v>0</v>
      </c>
      <c r="W39" s="45">
        <f t="shared" si="4"/>
        <v>0</v>
      </c>
      <c r="X39" s="44">
        <f t="shared" si="5"/>
        <v>0</v>
      </c>
      <c r="Y39" s="44">
        <f t="shared" si="6"/>
        <v>0</v>
      </c>
      <c r="Z39" s="44">
        <f t="shared" si="7"/>
        <v>0</v>
      </c>
      <c r="AA39" s="43"/>
      <c r="AB39" s="38"/>
      <c r="AC39" s="44">
        <f t="shared" si="8"/>
        <v>0</v>
      </c>
      <c r="AD39" s="44">
        <f>IF(G39=[1]Hoja2!$J$5,IF(AND('[1]Ficha Resumen'!$Q$17=[1]Hoja2!$H$5,Personal!$E39=[1]Hoja2!$B$31),Personal!$J$7*(Personal!$AF39+Personal!$AH39),IF(AND('[1]Ficha Resumen'!$Q$17=[1]Hoja2!$H$6,Personal!$E39=[1]Hoja2!$B$31),Personal!$J$6*(Personal!$AF39+Personal!$AH39),0)),0)</f>
        <v>0</v>
      </c>
      <c r="AE39" s="45">
        <f t="shared" si="9"/>
        <v>0</v>
      </c>
      <c r="AF39" s="44">
        <f t="shared" si="10"/>
        <v>0</v>
      </c>
      <c r="AG39" s="44">
        <f t="shared" si="11"/>
        <v>0</v>
      </c>
      <c r="AH39" s="44">
        <f t="shared" si="12"/>
        <v>0</v>
      </c>
      <c r="AI39" s="43"/>
      <c r="AJ39" s="38"/>
      <c r="AK39" s="44">
        <f t="shared" si="13"/>
        <v>0</v>
      </c>
      <c r="AL39" s="44">
        <f>IF(G39=[1]Hoja2!$J$5,IF(AND('[1]Ficha Resumen'!$Q$17=[1]Hoja2!$H$5,Personal!$E39=[1]Hoja2!$B$31),Personal!$J$7*(Personal!$AN39+Personal!$AP39),IF(AND('[1]Ficha Resumen'!$Q$17=[1]Hoja2!$H$6,Personal!$E39=[1]Hoja2!$B$31),Personal!$J$6*(Personal!$AN39+Personal!$AP39),0)),0)</f>
        <v>0</v>
      </c>
      <c r="AM39" s="45">
        <f t="shared" si="14"/>
        <v>0</v>
      </c>
      <c r="AN39" s="46">
        <f t="shared" si="15"/>
        <v>0</v>
      </c>
      <c r="AO39" s="44">
        <f t="shared" si="16"/>
        <v>0</v>
      </c>
      <c r="AP39" s="46">
        <f t="shared" si="17"/>
        <v>0</v>
      </c>
      <c r="AQ39" s="43"/>
      <c r="AR39" s="38"/>
      <c r="AS39" s="44">
        <f t="shared" si="18"/>
        <v>0</v>
      </c>
      <c r="AT39" s="44">
        <f>IF(G39=[1]Hoja2!$J$5,IF(AND('[1]Ficha Resumen'!$Q$17=[1]Hoja2!$H$5,Personal!$E39=[1]Hoja2!$B$31),Personal!$J$7*(Personal!$AV39+Personal!$AX39),IF(AND('[1]Ficha Resumen'!$Q$17=[1]Hoja2!$H$6,Personal!$E39=[1]Hoja2!$B$31),Personal!$J$6*(Personal!$AV39+Personal!$AX39),0)),0)</f>
        <v>0</v>
      </c>
      <c r="AU39" s="45">
        <f t="shared" si="19"/>
        <v>0</v>
      </c>
      <c r="AV39" s="46">
        <f t="shared" si="20"/>
        <v>0</v>
      </c>
      <c r="AW39" s="44">
        <f t="shared" si="21"/>
        <v>0</v>
      </c>
      <c r="AX39" s="46">
        <f t="shared" si="22"/>
        <v>0</v>
      </c>
      <c r="AY39" s="47">
        <f>+IF(AND(E39=[1]Hoja2!$B$31,(N39+V39+AD39+AL39+AT39)&gt;0),(N39+V39+AD39+AL39+AT39),IF(E39=[1]Hoja2!$B$31,(M39+U39+AC39+AK39+AS39),0))</f>
        <v>0</v>
      </c>
      <c r="AZ39" s="47">
        <f>+IF(E39=[1]Hoja2!$B$31,(M39+U39+AC39+AK39+AS39)-AY39,IF(E39=[1]Hoja2!$B$32,(M39+U39+AC39+AK39+AS39),0))</f>
        <v>0</v>
      </c>
      <c r="BA39" s="47">
        <f>+IF(E39=[1]Hoja2!$B$34,(M39+U39+AC39+AK39+AS39),0)</f>
        <v>0</v>
      </c>
      <c r="BB39" s="47">
        <f>+IF(E39=[1]Hoja2!$B$33,(M39+U39+AC39+AK39+AS39),0)</f>
        <v>0</v>
      </c>
      <c r="BC39" s="48">
        <f t="shared" si="23"/>
        <v>0</v>
      </c>
      <c r="BD39" s="49">
        <f>+IF(OR(C39=[1]Hoja2!$B$92,C39=[1]Hoja2!$B$93,C39=[1]Hoja2!$B$94),Personal!AY39,0)</f>
        <v>0</v>
      </c>
    </row>
    <row r="40" spans="2:56" ht="15.75" thickBot="1" x14ac:dyDescent="0.3">
      <c r="B40" s="38"/>
      <c r="C40" s="38"/>
      <c r="D40" s="39"/>
      <c r="E40" s="38"/>
      <c r="F40" s="40"/>
      <c r="G40" s="40"/>
      <c r="H40" s="40"/>
      <c r="I40" s="41">
        <f>+IF(H40=[1]Hoja2!$B$27,0.2102,IF(H40=[1]Hoja2!$B$28,0.58,0))</f>
        <v>0</v>
      </c>
      <c r="J40" s="42"/>
      <c r="K40" s="50"/>
      <c r="L40" s="51"/>
      <c r="M40" s="52">
        <f t="shared" si="0"/>
        <v>0</v>
      </c>
      <c r="N40" s="52">
        <f>+IF(G40=[1]Hoja2!$J$5,IF(AND('[1]Ficha Resumen'!$Q$17=[1]Hoja2!$H$5,Personal!$E40=[1]Hoja2!$B$31),Personal!$J$7*(Personal!$P40+Personal!$R40),IF(AND('[1]Ficha Resumen'!$Q$17=[1]Hoja2!$H$6,Personal!$E40=[1]Hoja2!$B$31),Personal!$J$6*(Personal!$P40+Personal!$R40),0)),0)</f>
        <v>0</v>
      </c>
      <c r="O40" s="53">
        <f>+IF(J40=[1]Hoja2!$B$22,F40/160,IF(Personal!J40=[1]Hoja2!$B$23,F40/80,0))*(1+O$4)</f>
        <v>0</v>
      </c>
      <c r="P40" s="44">
        <f t="shared" si="1"/>
        <v>0</v>
      </c>
      <c r="Q40" s="44">
        <f>+IF(J40=[1]Hoja2!$B$22,F40*I40/160,IF(Personal!J40=[1]Hoja2!$B$23,F40*I40/80,0))*(1+O$4)</f>
        <v>0</v>
      </c>
      <c r="R40" s="44">
        <f t="shared" si="2"/>
        <v>0</v>
      </c>
      <c r="S40" s="50"/>
      <c r="T40" s="51"/>
      <c r="U40" s="52">
        <f t="shared" si="3"/>
        <v>0</v>
      </c>
      <c r="V40" s="52">
        <f>IF(G40=[1]Hoja2!$J$5,IF(AND('[1]Ficha Resumen'!$Q$17=[1]Hoja2!$H$5,Personal!$E40=[1]Hoja2!$B$31),Personal!$J$7*(Personal!$X40+Personal!$Z40),IF(AND('[1]Ficha Resumen'!$Q$17=[1]Hoja2!$H$6,Personal!$E40=[1]Hoja2!$B$31),Personal!$J$6*(Personal!$X40+Personal!$Z40),0)),0)</f>
        <v>0</v>
      </c>
      <c r="W40" s="53">
        <f t="shared" si="4"/>
        <v>0</v>
      </c>
      <c r="X40" s="44">
        <f t="shared" si="5"/>
        <v>0</v>
      </c>
      <c r="Y40" s="44">
        <f t="shared" si="6"/>
        <v>0</v>
      </c>
      <c r="Z40" s="44">
        <f t="shared" si="7"/>
        <v>0</v>
      </c>
      <c r="AA40" s="50"/>
      <c r="AB40" s="51"/>
      <c r="AC40" s="52">
        <f t="shared" si="8"/>
        <v>0</v>
      </c>
      <c r="AD40" s="52">
        <f>IF(G40=[1]Hoja2!$J$5,IF(AND('[1]Ficha Resumen'!$Q$17=[1]Hoja2!$H$5,Personal!$E40=[1]Hoja2!$B$31),Personal!$J$7*(Personal!$AF40+Personal!$AH40),IF(AND('[1]Ficha Resumen'!$Q$17=[1]Hoja2!$H$6,Personal!$E40=[1]Hoja2!$B$31),Personal!$J$6*(Personal!$AF40+Personal!$AH40),0)),0)</f>
        <v>0</v>
      </c>
      <c r="AE40" s="53">
        <f t="shared" si="9"/>
        <v>0</v>
      </c>
      <c r="AF40" s="44">
        <f t="shared" si="10"/>
        <v>0</v>
      </c>
      <c r="AG40" s="44">
        <f t="shared" si="11"/>
        <v>0</v>
      </c>
      <c r="AH40" s="44">
        <f t="shared" si="12"/>
        <v>0</v>
      </c>
      <c r="AI40" s="50"/>
      <c r="AJ40" s="51"/>
      <c r="AK40" s="52">
        <f t="shared" si="13"/>
        <v>0</v>
      </c>
      <c r="AL40" s="52">
        <f>IF(G40=[1]Hoja2!$J$5,IF(AND('[1]Ficha Resumen'!$Q$17=[1]Hoja2!$H$5,Personal!$E40=[1]Hoja2!$B$31),Personal!$J$7*(Personal!$AN40+Personal!$AP40),IF(AND('[1]Ficha Resumen'!$Q$17=[1]Hoja2!$H$6,Personal!$E40=[1]Hoja2!$B$31),Personal!$J$6*(Personal!$AN40+Personal!$AP40),0)),0)</f>
        <v>0</v>
      </c>
      <c r="AM40" s="53">
        <f t="shared" si="14"/>
        <v>0</v>
      </c>
      <c r="AN40" s="46">
        <f t="shared" si="15"/>
        <v>0</v>
      </c>
      <c r="AO40" s="44">
        <f t="shared" si="16"/>
        <v>0</v>
      </c>
      <c r="AP40" s="46">
        <f t="shared" si="17"/>
        <v>0</v>
      </c>
      <c r="AQ40" s="50"/>
      <c r="AR40" s="51"/>
      <c r="AS40" s="52">
        <f t="shared" si="18"/>
        <v>0</v>
      </c>
      <c r="AT40" s="52">
        <f>IF(G40=[1]Hoja2!$J$5,IF(AND('[1]Ficha Resumen'!$Q$17=[1]Hoja2!$H$5,Personal!$E40=[1]Hoja2!$B$31),Personal!$J$7*(Personal!$AV40+Personal!$AX40),IF(AND('[1]Ficha Resumen'!$Q$17=[1]Hoja2!$H$6,Personal!$E40=[1]Hoja2!$B$31),Personal!$J$6*(Personal!$AV40+Personal!$AX40),0)),0)</f>
        <v>0</v>
      </c>
      <c r="AU40" s="53">
        <f t="shared" si="19"/>
        <v>0</v>
      </c>
      <c r="AV40" s="46">
        <f t="shared" si="20"/>
        <v>0</v>
      </c>
      <c r="AW40" s="44">
        <f t="shared" si="21"/>
        <v>0</v>
      </c>
      <c r="AX40" s="46">
        <f t="shared" si="22"/>
        <v>0</v>
      </c>
      <c r="AY40" s="47">
        <f>+IF(AND(E40=[1]Hoja2!$B$31,(N40+V40+AD40+AL40+AT40)&gt;0),(N40+V40+AD40+AL40+AT40),IF(E40=[1]Hoja2!$B$31,(M40+U40+AC40+AK40+AS40),0))</f>
        <v>0</v>
      </c>
      <c r="AZ40" s="47">
        <f>+IF(E40=[1]Hoja2!$B$31,(M40+U40+AC40+AK40+AS40)-AY40,IF(E40=[1]Hoja2!$B$32,(M40+U40+AC40+AK40+AS40),0))</f>
        <v>0</v>
      </c>
      <c r="BA40" s="47">
        <f>+IF(E40=[1]Hoja2!$B$34,(M40+U40+AC40+AK40+AS40),0)</f>
        <v>0</v>
      </c>
      <c r="BB40" s="47">
        <f>+IF(E40=[1]Hoja2!$B$33,(M40+U40+AC40+AK40+AS40),0)</f>
        <v>0</v>
      </c>
      <c r="BC40" s="48">
        <f t="shared" si="23"/>
        <v>0</v>
      </c>
      <c r="BD40" s="49">
        <f>+IF(OR(C40=[1]Hoja2!$B$92,C40=[1]Hoja2!$B$93,C40=[1]Hoja2!$B$94),Personal!AY40,0)</f>
        <v>0</v>
      </c>
    </row>
    <row r="41" spans="2:56" x14ac:dyDescent="0.25">
      <c r="AY41" s="54">
        <f t="shared" ref="AY41:BD41" si="24">+SUM(AY9:AY40)</f>
        <v>0</v>
      </c>
      <c r="AZ41" s="54">
        <f t="shared" si="24"/>
        <v>0</v>
      </c>
      <c r="BA41" s="54">
        <f t="shared" si="24"/>
        <v>24128327.088</v>
      </c>
      <c r="BB41" s="54">
        <f t="shared" si="24"/>
        <v>0</v>
      </c>
      <c r="BC41" s="54">
        <f t="shared" si="24"/>
        <v>24128327.088</v>
      </c>
      <c r="BD41" s="55">
        <f t="shared" si="24"/>
        <v>0</v>
      </c>
    </row>
    <row r="42" spans="2:56" ht="33.75" customHeight="1" x14ac:dyDescent="0.25">
      <c r="O42" s="56"/>
      <c r="P42" s="56"/>
      <c r="Q42" s="56"/>
      <c r="R42" s="56"/>
      <c r="S42" s="56"/>
      <c r="T42" s="56"/>
      <c r="W42" s="56">
        <f>+W9*T9*4*S9</f>
        <v>4028700</v>
      </c>
      <c r="X42" s="56"/>
      <c r="Y42" s="56"/>
      <c r="Z42" s="56"/>
      <c r="AA42" s="56"/>
      <c r="AB42" s="56"/>
      <c r="AE42" s="56">
        <f>+AE9*AB9*4*AA9</f>
        <v>0</v>
      </c>
      <c r="AF42" s="56"/>
      <c r="AG42" s="56"/>
      <c r="AH42" s="56"/>
      <c r="AI42" s="56"/>
      <c r="AJ42" s="56"/>
      <c r="AM42" s="56">
        <f>+AM9*AJ9*4*AI9</f>
        <v>0</v>
      </c>
      <c r="AN42" s="56"/>
      <c r="AP42" s="56"/>
      <c r="AQ42" s="56"/>
      <c r="AR42" s="56"/>
      <c r="AU42" s="56">
        <f>+AU9*AR9*4*AQ9</f>
        <v>0</v>
      </c>
      <c r="AV42" s="56"/>
      <c r="AX42" s="56"/>
      <c r="AY42" s="66"/>
      <c r="AZ42" s="66"/>
      <c r="BA42" s="66"/>
      <c r="BB42" s="66"/>
      <c r="BC42" s="66"/>
      <c r="BD42" s="57">
        <f>IFERROR(BD41/'[1]Ficha Resumen'!P48,0)</f>
        <v>0</v>
      </c>
    </row>
    <row r="43" spans="2:56" ht="33.75" customHeight="1" x14ac:dyDescent="0.25">
      <c r="AY43" s="67"/>
      <c r="AZ43" s="67"/>
      <c r="BA43" s="67"/>
      <c r="BB43" s="67"/>
      <c r="BC43" s="67"/>
    </row>
  </sheetData>
  <sheetProtection algorithmName="SHA-512" hashValue="pahF2Uc2fkZBoLg4MMJYJxmwRx1NA8Rvxw/o0bSOZXD150AKU70UWXT0zlwHVxaj7KHjJ6qYNoh/gHEnunZ5iA==" saltValue="cSfsET7rmznl4UFmW581WQ==" spinCount="100000" sheet="1" objects="1" scenarios="1"/>
  <mergeCells count="10">
    <mergeCell ref="F7:H7"/>
    <mergeCell ref="AY42:BC43"/>
    <mergeCell ref="D3:BC3"/>
    <mergeCell ref="C5:BD5"/>
    <mergeCell ref="F6:H6"/>
    <mergeCell ref="K6:Q6"/>
    <mergeCell ref="S6:W6"/>
    <mergeCell ref="AA6:AE6"/>
    <mergeCell ref="AI6:AM6"/>
    <mergeCell ref="AQ6:AU6"/>
  </mergeCells>
  <dataValidations count="2">
    <dataValidation type="decimal" allowBlank="1" showInputMessage="1" showErrorMessage="1" sqref="K9:K40 S9:S40 AA9:AA40 AI9:AI40 AQ9:AQ40" xr:uid="{00000000-0002-0000-0100-000000000000}">
      <formula1>1</formula1>
      <formula2>12</formula2>
    </dataValidation>
    <dataValidation type="decimal" allowBlank="1" showInputMessage="1" showErrorMessage="1" sqref="L9:L40 T9:T40 AB9:AB40 AJ9:AJ40 AR9:AR40" xr:uid="{00000000-0002-0000-0100-000001000000}">
      <formula1>0</formula1>
      <formula2>40</formula2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'https://uredu-my.sharepoint.com/personal/maria_bernal_urosario_edu_co/Documents/DAF EICT/Investigaciòn/Maria Fernanda Gómez/Capital Semilla IV-FCS042/Documentos Financieros/[Ppto personal.xlsm]Hoja2'!#REF!</xm:f>
          </x14:formula1>
          <xm:sqref>E9:E40 J9:J40 C9:C40 J6 G9:H40</xm:sqref>
        </x14:dataValidation>
        <x14:dataValidation type="list" allowBlank="1" showInputMessage="1" showErrorMessage="1" xr:uid="{00000000-0002-0000-0100-000004000000}">
          <x14:formula1>
            <xm:f>'https://uredu-my.sharepoint.com/personal/maria_bernal_urosario_edu_co/Documents/DAF EICT/Investigaciòn/Maria Fernanda Gómez/Capital Semilla IV-FCS042/Documentos Financieros/[Ppto personal.xlsm]Ficha Resumen'!#REF!</xm:f>
          </x14:formula1>
          <xm:sqref>B9:B40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0A7B81E86F7848A11A4B433CB87C93" ma:contentTypeVersion="14" ma:contentTypeDescription="Crear nuevo documento." ma:contentTypeScope="" ma:versionID="ff6c3e8c2ca10225259e7ba4ead5a1b2">
  <xsd:schema xmlns:xsd="http://www.w3.org/2001/XMLSchema" xmlns:xs="http://www.w3.org/2001/XMLSchema" xmlns:p="http://schemas.microsoft.com/office/2006/metadata/properties" xmlns:ns3="64ebaddc-1405-4d8e-a586-768c60771e0d" xmlns:ns4="eb31cdb7-f688-4d04-8f56-f946079f1281" targetNamespace="http://schemas.microsoft.com/office/2006/metadata/properties" ma:root="true" ma:fieldsID="9584dcd8f9d2cc0690bf2bb9a05c4896" ns3:_="" ns4:_="">
    <xsd:import namespace="64ebaddc-1405-4d8e-a586-768c60771e0d"/>
    <xsd:import namespace="eb31cdb7-f688-4d04-8f56-f946079f12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baddc-1405-4d8e-a586-768c60771e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1cdb7-f688-4d04-8f56-f946079f128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49F8E5-6E7E-4CCB-9D82-D1DD38F73D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baddc-1405-4d8e-a586-768c60771e0d"/>
    <ds:schemaRef ds:uri="eb31cdb7-f688-4d04-8f56-f946079f12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907E08-885B-49AE-9F08-DC4900EABC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75554D-C71A-4F6D-B2B0-9D31253E93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Mensualizado</vt:lpstr>
      <vt:lpstr>Personal</vt:lpstr>
    </vt:vector>
  </TitlesOfParts>
  <Manager/>
  <Company>UROSARIO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Fernando Bermudez Rodriguez</dc:creator>
  <cp:keywords/>
  <dc:description/>
  <cp:lastModifiedBy>Nathalia Del Pilar Ariza Fonseca</cp:lastModifiedBy>
  <cp:revision/>
  <dcterms:created xsi:type="dcterms:W3CDTF">2017-02-03T20:45:00Z</dcterms:created>
  <dcterms:modified xsi:type="dcterms:W3CDTF">2023-10-26T18:01:40Z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0x0101007B0A7B81E86F7848A11A4B433CB87C93</vt:lpwstr>
  </property>
</Properties>
</file>